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0095" windowHeight="876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<sst xmlns="http://schemas.openxmlformats.org/spreadsheetml/2006/main" count="186" uniqueCount="132">
  <si>
    <t>Leaf Water Potential Correlation to Soil Moisture</t>
  </si>
  <si>
    <t>Date</t>
  </si>
  <si>
    <t xml:space="preserve">Location  </t>
  </si>
  <si>
    <t>Time</t>
  </si>
  <si>
    <t xml:space="preserve">6:34pm </t>
  </si>
  <si>
    <t xml:space="preserve">row 34   </t>
  </si>
  <si>
    <t>Comments</t>
  </si>
  <si>
    <t>Leaf 10 min off of vine</t>
  </si>
  <si>
    <t>"</t>
  </si>
  <si>
    <t xml:space="preserve">12:25pm </t>
  </si>
  <si>
    <t xml:space="preserve">Mote 10 </t>
  </si>
  <si>
    <t>Mote 6</t>
  </si>
  <si>
    <t>Mote 23</t>
  </si>
  <si>
    <t>Mote 20</t>
  </si>
  <si>
    <t>Mote 33</t>
  </si>
  <si>
    <t>Mote 31</t>
  </si>
  <si>
    <t>Mote 32</t>
  </si>
  <si>
    <t>Mote 40</t>
  </si>
  <si>
    <t xml:space="preserve">12" depth </t>
  </si>
  <si>
    <t>24" depth</t>
  </si>
  <si>
    <t>Mote 42</t>
  </si>
  <si>
    <t>Mote 45</t>
  </si>
  <si>
    <t>2:35pm</t>
  </si>
  <si>
    <t xml:space="preserve">  </t>
  </si>
  <si>
    <t>Mote 10</t>
  </si>
  <si>
    <t>Irrigated in morning Block 1 East</t>
  </si>
  <si>
    <t xml:space="preserve">2:25pm </t>
  </si>
  <si>
    <t>Merlot</t>
  </si>
  <si>
    <t xml:space="preserve">Started Irrigation after this. </t>
  </si>
  <si>
    <t xml:space="preserve">First Irrigation post Fertigations in March and April. </t>
  </si>
  <si>
    <t xml:space="preserve">Irrigation 6/29/07 </t>
  </si>
  <si>
    <t>Just Irrigated yesterday</t>
  </si>
  <si>
    <t>Mote10</t>
  </si>
  <si>
    <t xml:space="preserve">Mote 20 </t>
  </si>
  <si>
    <t>1:30pm</t>
  </si>
  <si>
    <t>2:01pm</t>
  </si>
  <si>
    <t>4:00pm</t>
  </si>
  <si>
    <t>LWP (Bar)</t>
  </si>
  <si>
    <t>Voltage 12"</t>
  </si>
  <si>
    <t>Voltage 24"</t>
  </si>
  <si>
    <t>NA</t>
  </si>
  <si>
    <t xml:space="preserve">Notes:   </t>
  </si>
  <si>
    <t>Motes went online the second week of April 2007</t>
  </si>
  <si>
    <t>Batt</t>
  </si>
  <si>
    <t>SM</t>
  </si>
  <si>
    <t xml:space="preserve">ST </t>
  </si>
  <si>
    <t xml:space="preserve">Irr event 6/15  </t>
  </si>
  <si>
    <t>Interp</t>
  </si>
  <si>
    <t>No mote at this location.</t>
  </si>
  <si>
    <t>Soil Temp</t>
  </si>
  <si>
    <t>Celsius</t>
  </si>
  <si>
    <t>StRes kohm</t>
  </si>
  <si>
    <t>R12 kohm</t>
  </si>
  <si>
    <t>R24 kohm</t>
  </si>
  <si>
    <t>Soil Moisture  Kpa(cB)</t>
  </si>
  <si>
    <t>ST deg F</t>
  </si>
  <si>
    <t>Probably open sensor at 12"</t>
  </si>
  <si>
    <t>Non Solar Mote</t>
  </si>
  <si>
    <t>Open Sensor at 24"</t>
  </si>
  <si>
    <t xml:space="preserve">Irr event 6/15, Interp. Not clear because values changing rapidly before and after gap. </t>
  </si>
  <si>
    <t>Irr event 6/12, 24" only Interpolating to middle of 5 1/2 day gap all 6/19 data</t>
  </si>
  <si>
    <t xml:space="preserve">Using Equation 7 curve to convert to SM units.  Linear curve flatest may not be the right one for the 200SS sensor if that is what I have.  Still it gives less nonlinear amplification to the voltage values. </t>
  </si>
  <si>
    <t>Thurs.</t>
  </si>
  <si>
    <t>Mon</t>
  </si>
  <si>
    <t>open 12" sensor</t>
  </si>
  <si>
    <t>Deep sensor open</t>
  </si>
  <si>
    <t>Intermittant deep sensor</t>
  </si>
  <si>
    <t>ww29</t>
  </si>
  <si>
    <t>fri</t>
  </si>
  <si>
    <t>ww27</t>
  </si>
  <si>
    <t>ww26</t>
  </si>
  <si>
    <t>tue</t>
  </si>
  <si>
    <t>ww25</t>
  </si>
  <si>
    <t>interp one day, dropping rapidly</t>
  </si>
  <si>
    <t>shallow sensor open, deep rising rapidly post irrigation 6 days before</t>
  </si>
  <si>
    <t>deep sensor mostly open and intermittant</t>
  </si>
  <si>
    <t>Irrig. Event 4 days before</t>
  </si>
  <si>
    <t>deep sensor bimodal? Intermittant switching about once per day. Use lower value, higer is -165 cb</t>
  </si>
  <si>
    <t>drying out strongly.  Merlot  Irrigation not helping much.</t>
  </si>
  <si>
    <t>shallow soil moisture very responsive to irrigation</t>
  </si>
  <si>
    <t>ww34</t>
  </si>
  <si>
    <t>thur</t>
  </si>
  <si>
    <t>shallow very dry but still responding</t>
  </si>
  <si>
    <t>shallow sensor not working, open circuit</t>
  </si>
  <si>
    <t xml:space="preserve">deep sensor bimodal transitioned to all higher state now. </t>
  </si>
  <si>
    <t>ww36</t>
  </si>
  <si>
    <t>sat</t>
  </si>
  <si>
    <t>shallow sensor dry.</t>
  </si>
  <si>
    <t>deep is dry</t>
  </si>
  <si>
    <t>Irr event 4 days before.</t>
  </si>
  <si>
    <t xml:space="preserve">Conclusions: </t>
  </si>
  <si>
    <t>1. Soil Moisture at 24" depth has some correlation to leaf water potential but, its weak, R squared = .26</t>
  </si>
  <si>
    <t xml:space="preserve">2. Soil Moisture at 12" depth has no correlation with leaf water potential.   The vines are getting their water from deeper depths. </t>
  </si>
  <si>
    <t xml:space="preserve">4. It would be interesting to have sensors at deeper depths than 24" to see if the correlation would be better there.  A better correlation would suggest where the vines are getting most of their water from.  </t>
  </si>
  <si>
    <t xml:space="preserve">Camalie Vineyards, Mt. Veeder apellation, Napa Valley. </t>
  </si>
  <si>
    <t>Mark Holler 1/10/08</t>
  </si>
  <si>
    <t>Sensor values with magnitudes greater than 300 have been discarded, many of these values are the result of bad sensor connections, open circuits</t>
  </si>
  <si>
    <t xml:space="preserve">The equations used in the first 20 lines of the data table were incorporated into the SM trend software and subsequent SMs were read directly from the graphs produced.  </t>
  </si>
  <si>
    <t xml:space="preserve">3. Soil Moistures are consistently dryer at shallower depths than at deeper depth except briefly after an irrigation.  </t>
  </si>
  <si>
    <t>12" vs. 24" soil moisture correlation Notes:</t>
  </si>
  <si>
    <t xml:space="preserve">Distribution is bimodal   </t>
  </si>
  <si>
    <t>a. shallow = deep  nodes 6,40,42</t>
  </si>
  <si>
    <t>6 always dry</t>
  </si>
  <si>
    <t>b. shallow &lt;&lt; deep 10,20,23</t>
  </si>
  <si>
    <t>Sensors went dry 23s, 33s,40d,32d,</t>
  </si>
  <si>
    <t>c. 31,45 crossed over b-&gt;a</t>
  </si>
  <si>
    <t xml:space="preserve">Soil moisture data was read from graphs manually, Data was most often changing slowly where the data was read.  Usually just before an irrigation event.  </t>
  </si>
  <si>
    <t xml:space="preserve">5. 12 vs. 24" correlation is bimodal --- three locations 12 and 24" data is very similar;  three locations with maybe more stratified soils have shallower always dryer than deep.  </t>
  </si>
  <si>
    <t xml:space="preserve">6. 4 of 20 sensors became very dry but, all recovered after the rains began again.  </t>
  </si>
  <si>
    <t>Ave.</t>
  </si>
  <si>
    <t>std. Dev.</t>
  </si>
  <si>
    <t>de</t>
  </si>
  <si>
    <t xml:space="preserve">7. There is a slight chance that that the shallower sensors are dryer overall, but the standard deviation is large.  A Student's t test needs to be done.  </t>
  </si>
  <si>
    <t>Ideas:</t>
  </si>
  <si>
    <t xml:space="preserve">Generate plots of moving averages to smooth out irrigation events to see overall drying trends across the season.  </t>
  </si>
  <si>
    <t xml:space="preserve">Generate difference of SM and moving average plots to highlight irrigation events and when their effect on the background level is over.  The area under the bumps should provide an indication of the amount of water that was injected.  The narrower the bump the less water.   </t>
  </si>
  <si>
    <t xml:space="preserve">Would be nice to have irrigation volumes for each block to correlate to the soil moisture excursions with each irrigation.  </t>
  </si>
  <si>
    <t xml:space="preserve">Generate derivatives of the curves especially after irrigations  This should be an indication of the rate of water uptake by the vines or rates of diffusion of the water away from the drippers.  May be able to calculate a soil moisture conductivity from this.  </t>
  </si>
  <si>
    <t xml:space="preserve">Also look at shallow to deep penetration delay, plot the difference between the shallow and deep data.  Should see bumps where delay occurs - especially for nodes where shallow and deep moistures track closely.  </t>
  </si>
  <si>
    <t xml:space="preserve">Check on the effect of salt gradients in the soil.   Does water move toward regions of higher salt content?  Is there an Osmotic potential equivalent to electric field potential in semiconductors.  It would tend to keep water near drippers where fertigation takes place.   </t>
  </si>
  <si>
    <t>LN 24"</t>
  </si>
  <si>
    <t xml:space="preserve">The last two points, the worst, were measured from an adjacent vine. </t>
  </si>
  <si>
    <t xml:space="preserve">*mote 20 deep data doesn't correlate well, points removed because </t>
  </si>
  <si>
    <t>*</t>
  </si>
  <si>
    <t>The curve fit predicts that the low vigor replant which should have been</t>
  </si>
  <si>
    <t xml:space="preserve">measured would have had much less negative leaf water potential </t>
  </si>
  <si>
    <t xml:space="preserve">probably because it had used up much less soil moisture.  </t>
  </si>
  <si>
    <t xml:space="preserve">The 24" correlation drops to .26 if these points are added in. </t>
  </si>
  <si>
    <t>Data from mote 20 removed.</t>
  </si>
  <si>
    <t xml:space="preserve">   Terracing in our vineyard might lead to more penetration of water into the soils because the water moving downhill more slowly than with up/down hill oriented rows.  It might make sense to put water bars along rows which have an along row slope.  This could be verified with soil moisture measurements.  </t>
  </si>
  <si>
    <t xml:space="preserve">Determine optimal sensor depths by how well they correlate to vine leaf water potentials.   </t>
  </si>
  <si>
    <t xml:space="preserve">Determine optimal sampling rate by looking for saturation point of the R2 of the correlation between the soil moisture and the leaf water potential.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</si>
</sst>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vertAlign val="superscript"/>
      <sz val="10.75"/>
      <name val="Arial"/>
      <family val="0"/>
    </font>
    <font>
      <sz val="10.75"/>
      <name val="Arial"/>
      <family val="0"/>
    </font>
    <font>
      <b/>
      <sz val="12"/>
      <name val="Arial"/>
      <family val="0"/>
    </font>
    <font>
      <b/>
      <sz val="10.75"/>
      <name val="Arial"/>
      <family val="0"/>
    </font>
    <font>
      <sz val="10.25"/>
      <name val="Arial"/>
      <family val="0"/>
    </font>
    <font>
      <b/>
      <sz val="10"/>
      <name val="Arial"/>
      <family val="2"/>
    </font>
    <font>
      <b/>
      <sz val="10.25"/>
      <name val="Arial"/>
      <family val="0"/>
    </font>
    <font>
      <vertAlign val="superscript"/>
      <sz val="10"/>
      <name val="Arial"/>
      <family val="0"/>
    </font>
    <font>
      <sz val="8.75"/>
      <name val="Arial"/>
      <family val="2"/>
    </font>
    <font>
      <vertAlign val="superscript"/>
      <sz val="8.75"/>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14" fontId="0" fillId="0" borderId="0" xfId="0" applyNumberFormat="1" applyAlignment="1">
      <alignmen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2"/>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1"/>
            <c:trendlineLbl>
              <c:numFmt formatCode="General"/>
            </c:trendlineLbl>
          </c:trendline>
          <c:xVal>
            <c:numRef>
              <c:f>Sheet1!$F$9:$F$68</c:f>
              <c:numCache>
                <c:ptCount val="60"/>
                <c:pt idx="0">
                  <c:v>-12.5</c:v>
                </c:pt>
                <c:pt idx="1">
                  <c:v>-11</c:v>
                </c:pt>
                <c:pt idx="2">
                  <c:v>-12</c:v>
                </c:pt>
                <c:pt idx="3">
                  <c:v>-10.6</c:v>
                </c:pt>
                <c:pt idx="4">
                  <c:v>-9.5</c:v>
                </c:pt>
                <c:pt idx="5">
                  <c:v>-11.5</c:v>
                </c:pt>
                <c:pt idx="6">
                  <c:v>-12.2</c:v>
                </c:pt>
                <c:pt idx="7">
                  <c:v>-11</c:v>
                </c:pt>
                <c:pt idx="8">
                  <c:v>-10.7</c:v>
                </c:pt>
                <c:pt idx="9">
                  <c:v>-10</c:v>
                </c:pt>
                <c:pt idx="10">
                  <c:v>-12.5</c:v>
                </c:pt>
                <c:pt idx="11">
                  <c:v>-9</c:v>
                </c:pt>
                <c:pt idx="13">
                  <c:v>-12</c:v>
                </c:pt>
                <c:pt idx="14">
                  <c:v>-12.5</c:v>
                </c:pt>
                <c:pt idx="15">
                  <c:v>-8</c:v>
                </c:pt>
                <c:pt idx="16">
                  <c:v>-11</c:v>
                </c:pt>
                <c:pt idx="17">
                  <c:v>-13</c:v>
                </c:pt>
                <c:pt idx="18">
                  <c:v>-13</c:v>
                </c:pt>
                <c:pt idx="20">
                  <c:v>-11</c:v>
                </c:pt>
                <c:pt idx="21">
                  <c:v>-12.5</c:v>
                </c:pt>
                <c:pt idx="22">
                  <c:v>-12</c:v>
                </c:pt>
                <c:pt idx="23">
                  <c:v>-11.5</c:v>
                </c:pt>
                <c:pt idx="24">
                  <c:v>-10</c:v>
                </c:pt>
                <c:pt idx="25">
                  <c:v>-12</c:v>
                </c:pt>
                <c:pt idx="26">
                  <c:v>-11.5</c:v>
                </c:pt>
                <c:pt idx="27">
                  <c:v>-11.5</c:v>
                </c:pt>
                <c:pt idx="28">
                  <c:v>-13</c:v>
                </c:pt>
                <c:pt idx="30">
                  <c:v>-11.5</c:v>
                </c:pt>
                <c:pt idx="31">
                  <c:v>-6.5</c:v>
                </c:pt>
                <c:pt idx="32">
                  <c:v>-13</c:v>
                </c:pt>
                <c:pt idx="33">
                  <c:v>-13.5</c:v>
                </c:pt>
                <c:pt idx="34">
                  <c:v>-11.5</c:v>
                </c:pt>
                <c:pt idx="35">
                  <c:v>-14</c:v>
                </c:pt>
                <c:pt idx="36">
                  <c:v>-14.5</c:v>
                </c:pt>
                <c:pt idx="37">
                  <c:v>-11</c:v>
                </c:pt>
                <c:pt idx="39">
                  <c:v>-14</c:v>
                </c:pt>
                <c:pt idx="40">
                  <c:v>-12.5</c:v>
                </c:pt>
                <c:pt idx="41">
                  <c:v>-15</c:v>
                </c:pt>
                <c:pt idx="42">
                  <c:v>-14</c:v>
                </c:pt>
                <c:pt idx="43">
                  <c:v>-16</c:v>
                </c:pt>
                <c:pt idx="44">
                  <c:v>-14.5</c:v>
                </c:pt>
                <c:pt idx="45">
                  <c:v>-13</c:v>
                </c:pt>
                <c:pt idx="46">
                  <c:v>-14.5</c:v>
                </c:pt>
                <c:pt idx="47">
                  <c:v>-16</c:v>
                </c:pt>
                <c:pt idx="48">
                  <c:v>-13.5</c:v>
                </c:pt>
                <c:pt idx="50">
                  <c:v>-15</c:v>
                </c:pt>
                <c:pt idx="51">
                  <c:v>-8</c:v>
                </c:pt>
                <c:pt idx="52">
                  <c:v>-17.5</c:v>
                </c:pt>
                <c:pt idx="53">
                  <c:v>-12</c:v>
                </c:pt>
                <c:pt idx="54">
                  <c:v>-17</c:v>
                </c:pt>
                <c:pt idx="55">
                  <c:v>-14.5</c:v>
                </c:pt>
                <c:pt idx="56">
                  <c:v>-12.5</c:v>
                </c:pt>
                <c:pt idx="57">
                  <c:v>-13.5</c:v>
                </c:pt>
                <c:pt idx="58">
                  <c:v>-16</c:v>
                </c:pt>
                <c:pt idx="59">
                  <c:v>-12</c:v>
                </c:pt>
              </c:numCache>
            </c:numRef>
          </c:xVal>
          <c:yVal>
            <c:numRef>
              <c:f>Sheet1!$I$9:$I$68</c:f>
              <c:numCache>
                <c:ptCount val="60"/>
                <c:pt idx="0">
                  <c:v>4.311409528117614</c:v>
                </c:pt>
                <c:pt idx="1">
                  <c:v>4.311409528117614</c:v>
                </c:pt>
                <c:pt idx="2">
                  <c:v>4.491374143355411</c:v>
                </c:pt>
                <c:pt idx="3">
                  <c:v>4.491374143355411</c:v>
                </c:pt>
                <c:pt idx="4">
                  <c:v>3.484864248714561</c:v>
                </c:pt>
                <c:pt idx="5">
                  <c:v>3.2801025735257032</c:v>
                </c:pt>
                <c:pt idx="6">
                  <c:v>4.60376540532267</c:v>
                </c:pt>
                <c:pt idx="7">
                  <c:v>4.02872299724397</c:v>
                </c:pt>
                <c:pt idx="9">
                  <c:v>4.512158979951923</c:v>
                </c:pt>
                <c:pt idx="10">
                  <c:v>4.277721054490006</c:v>
                </c:pt>
                <c:pt idx="11">
                  <c:v>4.09441901572871</c:v>
                </c:pt>
                <c:pt idx="13">
                  <c:v>5.0106352940962555</c:v>
                </c:pt>
                <c:pt idx="14">
                  <c:v>5.0106352940962555</c:v>
                </c:pt>
                <c:pt idx="15">
                  <c:v>4.430816798843313</c:v>
                </c:pt>
                <c:pt idx="16">
                  <c:v>3.871201010907891</c:v>
                </c:pt>
                <c:pt idx="17">
                  <c:v>3.56953269648137</c:v>
                </c:pt>
                <c:pt idx="18">
                  <c:v>3.56953269648137</c:v>
                </c:pt>
                <c:pt idx="20">
                  <c:v>4.6443908991413725</c:v>
                </c:pt>
                <c:pt idx="21">
                  <c:v>4.6443908991413725</c:v>
                </c:pt>
                <c:pt idx="22">
                  <c:v>4.6443908991413725</c:v>
                </c:pt>
                <c:pt idx="23">
                  <c:v>4.382026634673881</c:v>
                </c:pt>
                <c:pt idx="24">
                  <c:v>4.382026634673881</c:v>
                </c:pt>
                <c:pt idx="25">
                  <c:v>4.382026634673881</c:v>
                </c:pt>
                <c:pt idx="27">
                  <c:v>4.867534450455582</c:v>
                </c:pt>
                <c:pt idx="28">
                  <c:v>4.787491742782046</c:v>
                </c:pt>
                <c:pt idx="30">
                  <c:v>5.4510384535657</c:v>
                </c:pt>
                <c:pt idx="31">
                  <c:v>4.1588830833596715</c:v>
                </c:pt>
                <c:pt idx="32">
                  <c:v>4.330733340286331</c:v>
                </c:pt>
                <c:pt idx="33">
                  <c:v>4.394449154672439</c:v>
                </c:pt>
                <c:pt idx="35">
                  <c:v>4.174387269895637</c:v>
                </c:pt>
                <c:pt idx="36">
                  <c:v>5.351858133476067</c:v>
                </c:pt>
                <c:pt idx="37">
                  <c:v>4.02535169073515</c:v>
                </c:pt>
                <c:pt idx="39">
                  <c:v>5.488937726156687</c:v>
                </c:pt>
                <c:pt idx="40">
                  <c:v>4.143134726391533</c:v>
                </c:pt>
                <c:pt idx="42">
                  <c:v>4.465908118654584</c:v>
                </c:pt>
                <c:pt idx="43">
                  <c:v>5.3230099791384085</c:v>
                </c:pt>
                <c:pt idx="44">
                  <c:v>5.54907608489522</c:v>
                </c:pt>
                <c:pt idx="47">
                  <c:v>5.634789603169249</c:v>
                </c:pt>
                <c:pt idx="48">
                  <c:v>4.290459441148391</c:v>
                </c:pt>
                <c:pt idx="50">
                  <c:v>5.605802066295998</c:v>
                </c:pt>
                <c:pt idx="51">
                  <c:v>4.007333185232471</c:v>
                </c:pt>
                <c:pt idx="53">
                  <c:v>4.882801922586371</c:v>
                </c:pt>
                <c:pt idx="54">
                  <c:v>5.480638923341991</c:v>
                </c:pt>
                <c:pt idx="55">
                  <c:v>5.579729825986222</c:v>
                </c:pt>
                <c:pt idx="58">
                  <c:v>5.68697535633982</c:v>
                </c:pt>
                <c:pt idx="59">
                  <c:v>4.787491742782046</c:v>
                </c:pt>
              </c:numCache>
            </c:numRef>
          </c:yVal>
          <c:smooth val="0"/>
        </c:ser>
        <c:axId val="6356439"/>
        <c:axId val="57207952"/>
      </c:scatterChart>
      <c:valAx>
        <c:axId val="6356439"/>
        <c:scaling>
          <c:orientation val="minMax"/>
        </c:scaling>
        <c:axPos val="b"/>
        <c:delete val="0"/>
        <c:numFmt formatCode="General" sourceLinked="1"/>
        <c:majorTickMark val="out"/>
        <c:minorTickMark val="none"/>
        <c:tickLblPos val="nextTo"/>
        <c:crossAx val="57207952"/>
        <c:crosses val="autoZero"/>
        <c:crossBetween val="midCat"/>
        <c:dispUnits/>
      </c:valAx>
      <c:valAx>
        <c:axId val="57207952"/>
        <c:scaling>
          <c:orientation val="minMax"/>
        </c:scaling>
        <c:axPos val="l"/>
        <c:majorGridlines/>
        <c:delete val="0"/>
        <c:numFmt formatCode="General" sourceLinked="1"/>
        <c:majorTickMark val="out"/>
        <c:minorTickMark val="none"/>
        <c:tickLblPos val="nextTo"/>
        <c:crossAx val="63564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Soil Moisture vs. Leaf Water Potential Correlation</a:t>
            </a:r>
          </a:p>
        </c:rich>
      </c:tx>
      <c:layout/>
      <c:spPr>
        <a:noFill/>
        <a:ln>
          <a:noFill/>
        </a:ln>
      </c:spPr>
    </c:title>
    <c:plotArea>
      <c:layout>
        <c:manualLayout>
          <c:xMode val="edge"/>
          <c:yMode val="edge"/>
          <c:x val="0.11475"/>
          <c:y val="0.12475"/>
          <c:w val="0.729"/>
          <c:h val="0.7785"/>
        </c:manualLayout>
      </c:layout>
      <c:scatterChart>
        <c:scatterStyle val="lineMarker"/>
        <c:varyColors val="0"/>
        <c:ser>
          <c:idx val="0"/>
          <c:order val="0"/>
          <c:tx>
            <c:v>SM12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3366"/>
              </a:solidFill>
              <a:ln>
                <a:solidFill>
                  <a:srgbClr val="000080"/>
                </a:solidFill>
              </a:ln>
            </c:spPr>
          </c:marker>
          <c:trendline>
            <c:spPr>
              <a:ln w="25400">
                <a:solidFill>
                  <a:srgbClr val="000000"/>
                </a:solidFill>
                <a:prstDash val="sysDot"/>
              </a:ln>
            </c:spPr>
            <c:trendlineType val="linear"/>
            <c:dispEq val="0"/>
            <c:dispRSqr val="1"/>
            <c:trendlineLbl>
              <c:layout>
                <c:manualLayout>
                  <c:x val="0"/>
                  <c:y val="0"/>
                </c:manualLayout>
              </c:layout>
              <c:txPr>
                <a:bodyPr vert="horz" rot="0" anchor="ctr"/>
                <a:lstStyle/>
                <a:p>
                  <a:pPr algn="ctr" rtl="1">
                    <a:defRPr lang="en-US" cap="none" sz="875" b="0" i="0" u="none" baseline="0">
                      <a:latin typeface="Arial"/>
                      <a:ea typeface="Arial"/>
                      <a:cs typeface="Arial"/>
                    </a:defRPr>
                  </a:pPr>
                </a:p>
              </c:txPr>
              <c:numFmt formatCode="General"/>
            </c:trendlineLbl>
          </c:trendline>
          <c:xVal>
            <c:numRef>
              <c:f>Sheet1!$F$9:$F$68</c:f>
              <c:numCache>
                <c:ptCount val="60"/>
                <c:pt idx="0">
                  <c:v>-12.5</c:v>
                </c:pt>
                <c:pt idx="1">
                  <c:v>-11</c:v>
                </c:pt>
                <c:pt idx="2">
                  <c:v>-12</c:v>
                </c:pt>
                <c:pt idx="3">
                  <c:v>-10.6</c:v>
                </c:pt>
                <c:pt idx="4">
                  <c:v>-9.5</c:v>
                </c:pt>
                <c:pt idx="5">
                  <c:v>-11.5</c:v>
                </c:pt>
                <c:pt idx="6">
                  <c:v>-12.2</c:v>
                </c:pt>
                <c:pt idx="7">
                  <c:v>-11</c:v>
                </c:pt>
                <c:pt idx="8">
                  <c:v>-10.7</c:v>
                </c:pt>
                <c:pt idx="9">
                  <c:v>-10</c:v>
                </c:pt>
                <c:pt idx="10">
                  <c:v>-12.5</c:v>
                </c:pt>
                <c:pt idx="11">
                  <c:v>-9</c:v>
                </c:pt>
                <c:pt idx="13">
                  <c:v>-12</c:v>
                </c:pt>
                <c:pt idx="14">
                  <c:v>-12.5</c:v>
                </c:pt>
                <c:pt idx="15">
                  <c:v>-8</c:v>
                </c:pt>
                <c:pt idx="16">
                  <c:v>-11</c:v>
                </c:pt>
                <c:pt idx="17">
                  <c:v>-13</c:v>
                </c:pt>
                <c:pt idx="18">
                  <c:v>-13</c:v>
                </c:pt>
                <c:pt idx="20">
                  <c:v>-11</c:v>
                </c:pt>
                <c:pt idx="21">
                  <c:v>-12.5</c:v>
                </c:pt>
                <c:pt idx="22">
                  <c:v>-12</c:v>
                </c:pt>
                <c:pt idx="23">
                  <c:v>-11.5</c:v>
                </c:pt>
                <c:pt idx="24">
                  <c:v>-10</c:v>
                </c:pt>
                <c:pt idx="25">
                  <c:v>-12</c:v>
                </c:pt>
                <c:pt idx="26">
                  <c:v>-11.5</c:v>
                </c:pt>
                <c:pt idx="27">
                  <c:v>-11.5</c:v>
                </c:pt>
                <c:pt idx="28">
                  <c:v>-13</c:v>
                </c:pt>
                <c:pt idx="30">
                  <c:v>-11.5</c:v>
                </c:pt>
                <c:pt idx="31">
                  <c:v>-6.5</c:v>
                </c:pt>
                <c:pt idx="32">
                  <c:v>-13</c:v>
                </c:pt>
                <c:pt idx="33">
                  <c:v>-13.5</c:v>
                </c:pt>
                <c:pt idx="34">
                  <c:v>-11.5</c:v>
                </c:pt>
                <c:pt idx="35">
                  <c:v>-14</c:v>
                </c:pt>
                <c:pt idx="36">
                  <c:v>-14.5</c:v>
                </c:pt>
                <c:pt idx="37">
                  <c:v>-11</c:v>
                </c:pt>
                <c:pt idx="39">
                  <c:v>-14</c:v>
                </c:pt>
                <c:pt idx="40">
                  <c:v>-12.5</c:v>
                </c:pt>
                <c:pt idx="41">
                  <c:v>-15</c:v>
                </c:pt>
                <c:pt idx="42">
                  <c:v>-14</c:v>
                </c:pt>
                <c:pt idx="43">
                  <c:v>-16</c:v>
                </c:pt>
                <c:pt idx="44">
                  <c:v>-14.5</c:v>
                </c:pt>
                <c:pt idx="45">
                  <c:v>-13</c:v>
                </c:pt>
                <c:pt idx="46">
                  <c:v>-14.5</c:v>
                </c:pt>
                <c:pt idx="47">
                  <c:v>-16</c:v>
                </c:pt>
                <c:pt idx="48">
                  <c:v>-13.5</c:v>
                </c:pt>
                <c:pt idx="50">
                  <c:v>-15</c:v>
                </c:pt>
                <c:pt idx="51">
                  <c:v>-8</c:v>
                </c:pt>
                <c:pt idx="52">
                  <c:v>-17.5</c:v>
                </c:pt>
                <c:pt idx="53">
                  <c:v>-12</c:v>
                </c:pt>
                <c:pt idx="54">
                  <c:v>-17</c:v>
                </c:pt>
                <c:pt idx="55">
                  <c:v>-14.5</c:v>
                </c:pt>
                <c:pt idx="56">
                  <c:v>-12.5</c:v>
                </c:pt>
                <c:pt idx="57">
                  <c:v>-13.5</c:v>
                </c:pt>
                <c:pt idx="58">
                  <c:v>-16</c:v>
                </c:pt>
                <c:pt idx="59">
                  <c:v>-12</c:v>
                </c:pt>
              </c:numCache>
            </c:numRef>
          </c:xVal>
          <c:yVal>
            <c:numRef>
              <c:f>Sheet1!$G$9:$G$68</c:f>
              <c:numCache>
                <c:ptCount val="60"/>
                <c:pt idx="0">
                  <c:v>-256.5724275767474</c:v>
                </c:pt>
                <c:pt idx="1">
                  <c:v>-256.5724275767474</c:v>
                </c:pt>
                <c:pt idx="2">
                  <c:v>-103.48802904194345</c:v>
                </c:pt>
                <c:pt idx="3">
                  <c:v>-103.48802904194345</c:v>
                </c:pt>
                <c:pt idx="4">
                  <c:v>-112.81337032871089</c:v>
                </c:pt>
                <c:pt idx="5">
                  <c:v>-83.17248318158215</c:v>
                </c:pt>
                <c:pt idx="7">
                  <c:v>-277.6503133512534</c:v>
                </c:pt>
                <c:pt idx="8">
                  <c:v>-105.17476119765176</c:v>
                </c:pt>
                <c:pt idx="9">
                  <c:v>-91.1183289486031</c:v>
                </c:pt>
                <c:pt idx="10">
                  <c:v>-96.56434009386432</c:v>
                </c:pt>
                <c:pt idx="11">
                  <c:v>-209.3145692305349</c:v>
                </c:pt>
                <c:pt idx="13">
                  <c:v>-155</c:v>
                </c:pt>
                <c:pt idx="14">
                  <c:v>-155</c:v>
                </c:pt>
                <c:pt idx="15">
                  <c:v>-340</c:v>
                </c:pt>
                <c:pt idx="16">
                  <c:v>-340</c:v>
                </c:pt>
                <c:pt idx="17">
                  <c:v>-177</c:v>
                </c:pt>
                <c:pt idx="18">
                  <c:v>-177</c:v>
                </c:pt>
                <c:pt idx="23">
                  <c:v>-310</c:v>
                </c:pt>
                <c:pt idx="24">
                  <c:v>-310</c:v>
                </c:pt>
                <c:pt idx="25">
                  <c:v>-310</c:v>
                </c:pt>
                <c:pt idx="26">
                  <c:v>-85</c:v>
                </c:pt>
                <c:pt idx="27">
                  <c:v>-126</c:v>
                </c:pt>
                <c:pt idx="28">
                  <c:v>-95</c:v>
                </c:pt>
                <c:pt idx="30">
                  <c:v>-185</c:v>
                </c:pt>
                <c:pt idx="31">
                  <c:v>-260</c:v>
                </c:pt>
                <c:pt idx="33">
                  <c:v>-275</c:v>
                </c:pt>
                <c:pt idx="34">
                  <c:v>-33</c:v>
                </c:pt>
                <c:pt idx="35">
                  <c:v>-55</c:v>
                </c:pt>
                <c:pt idx="36">
                  <c:v>-222</c:v>
                </c:pt>
                <c:pt idx="37">
                  <c:v>-85</c:v>
                </c:pt>
                <c:pt idx="39">
                  <c:v>-176</c:v>
                </c:pt>
                <c:pt idx="40">
                  <c:v>-295</c:v>
                </c:pt>
                <c:pt idx="44">
                  <c:v>-400</c:v>
                </c:pt>
                <c:pt idx="45">
                  <c:v>-75</c:v>
                </c:pt>
                <c:pt idx="46">
                  <c:v>-110</c:v>
                </c:pt>
                <c:pt idx="47">
                  <c:v>-310</c:v>
                </c:pt>
                <c:pt idx="48">
                  <c:v>-245</c:v>
                </c:pt>
                <c:pt idx="50">
                  <c:v>-208</c:v>
                </c:pt>
                <c:pt idx="51">
                  <c:v>-262</c:v>
                </c:pt>
                <c:pt idx="55">
                  <c:v>-210</c:v>
                </c:pt>
                <c:pt idx="56">
                  <c:v>-28</c:v>
                </c:pt>
                <c:pt idx="57">
                  <c:v>-90</c:v>
                </c:pt>
                <c:pt idx="58">
                  <c:v>-320</c:v>
                </c:pt>
                <c:pt idx="59">
                  <c:v>-115</c:v>
                </c:pt>
              </c:numCache>
            </c:numRef>
          </c:yVal>
          <c:smooth val="0"/>
        </c:ser>
        <c:ser>
          <c:idx val="1"/>
          <c:order val="1"/>
          <c:tx>
            <c:v>SM24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trendline>
            <c:trendlineType val="linear"/>
            <c:dispEq val="0"/>
            <c:dispRSqr val="1"/>
            <c:trendlineLbl>
              <c:layout>
                <c:manualLayout>
                  <c:x val="0"/>
                  <c:y val="0"/>
                </c:manualLayout>
              </c:layout>
              <c:tx>
                <c:rich>
                  <a:bodyPr vert="horz" rot="0" anchor="ctr"/>
                  <a:lstStyle/>
                  <a:p>
                    <a:pPr algn="ctr" rtl="1">
                      <a:defRPr/>
                    </a:pPr>
                    <a:r>
                      <a:rPr lang="en-US" cap="none" sz="1075" b="0" i="0" u="none" baseline="0">
                        <a:latin typeface="Arial"/>
                        <a:ea typeface="Arial"/>
                        <a:cs typeface="Arial"/>
                      </a:rPr>
                      <a:t>R</a:t>
                    </a:r>
                    <a:r>
                      <a:rPr lang="en-US" cap="none" sz="1075" b="0" i="0" u="none" baseline="30000">
                        <a:latin typeface="Arial"/>
                        <a:ea typeface="Arial"/>
                        <a:cs typeface="Arial"/>
                      </a:rPr>
                      <a:t>2</a:t>
                    </a:r>
                    <a:r>
                      <a:rPr lang="en-US" cap="none" sz="1075" b="0" i="0" u="none" baseline="0">
                        <a:latin typeface="Arial"/>
                        <a:ea typeface="Arial"/>
                        <a:cs typeface="Arial"/>
                      </a:rPr>
                      <a:t> = 0.42</a:t>
                    </a:r>
                  </a:p>
                </c:rich>
              </c:tx>
              <c:numFmt formatCode="General" sourceLinked="1"/>
            </c:trendlineLbl>
          </c:trendline>
          <c:xVal>
            <c:numRef>
              <c:f>Sheet1!$F$9:$F$68</c:f>
              <c:numCache>
                <c:ptCount val="60"/>
                <c:pt idx="0">
                  <c:v>-12.5</c:v>
                </c:pt>
                <c:pt idx="1">
                  <c:v>-11</c:v>
                </c:pt>
                <c:pt idx="2">
                  <c:v>-12</c:v>
                </c:pt>
                <c:pt idx="3">
                  <c:v>-10.6</c:v>
                </c:pt>
                <c:pt idx="4">
                  <c:v>-9.5</c:v>
                </c:pt>
                <c:pt idx="5">
                  <c:v>-11.5</c:v>
                </c:pt>
                <c:pt idx="6">
                  <c:v>-12.2</c:v>
                </c:pt>
                <c:pt idx="7">
                  <c:v>-11</c:v>
                </c:pt>
                <c:pt idx="8">
                  <c:v>-10.7</c:v>
                </c:pt>
                <c:pt idx="9">
                  <c:v>-10</c:v>
                </c:pt>
                <c:pt idx="10">
                  <c:v>-12.5</c:v>
                </c:pt>
                <c:pt idx="11">
                  <c:v>-9</c:v>
                </c:pt>
                <c:pt idx="13">
                  <c:v>-12</c:v>
                </c:pt>
                <c:pt idx="14">
                  <c:v>-12.5</c:v>
                </c:pt>
                <c:pt idx="15">
                  <c:v>-8</c:v>
                </c:pt>
                <c:pt idx="16">
                  <c:v>-11</c:v>
                </c:pt>
                <c:pt idx="17">
                  <c:v>-13</c:v>
                </c:pt>
                <c:pt idx="18">
                  <c:v>-13</c:v>
                </c:pt>
                <c:pt idx="20">
                  <c:v>-11</c:v>
                </c:pt>
                <c:pt idx="21">
                  <c:v>-12.5</c:v>
                </c:pt>
                <c:pt idx="22">
                  <c:v>-12</c:v>
                </c:pt>
                <c:pt idx="23">
                  <c:v>-11.5</c:v>
                </c:pt>
                <c:pt idx="24">
                  <c:v>-10</c:v>
                </c:pt>
                <c:pt idx="25">
                  <c:v>-12</c:v>
                </c:pt>
                <c:pt idx="26">
                  <c:v>-11.5</c:v>
                </c:pt>
                <c:pt idx="27">
                  <c:v>-11.5</c:v>
                </c:pt>
                <c:pt idx="28">
                  <c:v>-13</c:v>
                </c:pt>
                <c:pt idx="30">
                  <c:v>-11.5</c:v>
                </c:pt>
                <c:pt idx="31">
                  <c:v>-6.5</c:v>
                </c:pt>
                <c:pt idx="32">
                  <c:v>-13</c:v>
                </c:pt>
                <c:pt idx="33">
                  <c:v>-13.5</c:v>
                </c:pt>
                <c:pt idx="34">
                  <c:v>-11.5</c:v>
                </c:pt>
                <c:pt idx="35">
                  <c:v>-14</c:v>
                </c:pt>
                <c:pt idx="36">
                  <c:v>-14.5</c:v>
                </c:pt>
                <c:pt idx="37">
                  <c:v>-11</c:v>
                </c:pt>
                <c:pt idx="39">
                  <c:v>-14</c:v>
                </c:pt>
                <c:pt idx="40">
                  <c:v>-12.5</c:v>
                </c:pt>
                <c:pt idx="41">
                  <c:v>-15</c:v>
                </c:pt>
                <c:pt idx="42">
                  <c:v>-14</c:v>
                </c:pt>
                <c:pt idx="43">
                  <c:v>-16</c:v>
                </c:pt>
                <c:pt idx="44">
                  <c:v>-14.5</c:v>
                </c:pt>
                <c:pt idx="45">
                  <c:v>-13</c:v>
                </c:pt>
                <c:pt idx="46">
                  <c:v>-14.5</c:v>
                </c:pt>
                <c:pt idx="47">
                  <c:v>-16</c:v>
                </c:pt>
                <c:pt idx="48">
                  <c:v>-13.5</c:v>
                </c:pt>
                <c:pt idx="50">
                  <c:v>-15</c:v>
                </c:pt>
                <c:pt idx="51">
                  <c:v>-8</c:v>
                </c:pt>
                <c:pt idx="52">
                  <c:v>-17.5</c:v>
                </c:pt>
                <c:pt idx="53">
                  <c:v>-12</c:v>
                </c:pt>
                <c:pt idx="54">
                  <c:v>-17</c:v>
                </c:pt>
                <c:pt idx="55">
                  <c:v>-14.5</c:v>
                </c:pt>
                <c:pt idx="56">
                  <c:v>-12.5</c:v>
                </c:pt>
                <c:pt idx="57">
                  <c:v>-13.5</c:v>
                </c:pt>
                <c:pt idx="58">
                  <c:v>-16</c:v>
                </c:pt>
                <c:pt idx="59">
                  <c:v>-12</c:v>
                </c:pt>
              </c:numCache>
            </c:numRef>
          </c:xVal>
          <c:yVal>
            <c:numRef>
              <c:f>Sheet1!$H$9:$H$68</c:f>
              <c:numCache>
                <c:ptCount val="60"/>
                <c:pt idx="0">
                  <c:v>-74.54548888539904</c:v>
                </c:pt>
                <c:pt idx="1">
                  <c:v>-74.54548888539904</c:v>
                </c:pt>
                <c:pt idx="2">
                  <c:v>-89.24399570256655</c:v>
                </c:pt>
                <c:pt idx="3">
                  <c:v>-89.24399570256655</c:v>
                </c:pt>
                <c:pt idx="4">
                  <c:v>-32.61799887402127</c:v>
                </c:pt>
                <c:pt idx="5">
                  <c:v>-26.578498810389064</c:v>
                </c:pt>
                <c:pt idx="6">
                  <c:v>-99.85962055770648</c:v>
                </c:pt>
                <c:pt idx="7">
                  <c:v>-56.18911176223571</c:v>
                </c:pt>
                <c:pt idx="9">
                  <c:v>-91.1183289486031</c:v>
                </c:pt>
                <c:pt idx="10">
                  <c:v>-72.07599543221524</c:v>
                </c:pt>
                <c:pt idx="11">
                  <c:v>-60.00446737670041</c:v>
                </c:pt>
                <c:pt idx="13">
                  <c:v>-150</c:v>
                </c:pt>
                <c:pt idx="14">
                  <c:v>-150</c:v>
                </c:pt>
                <c:pt idx="15">
                  <c:v>-84</c:v>
                </c:pt>
                <c:pt idx="16">
                  <c:v>-48</c:v>
                </c:pt>
                <c:pt idx="17">
                  <c:v>-35.5</c:v>
                </c:pt>
                <c:pt idx="18">
                  <c:v>-35.5</c:v>
                </c:pt>
                <c:pt idx="20">
                  <c:v>-104</c:v>
                </c:pt>
                <c:pt idx="21">
                  <c:v>-104</c:v>
                </c:pt>
                <c:pt idx="22">
                  <c:v>-104</c:v>
                </c:pt>
                <c:pt idx="23">
                  <c:v>-80</c:v>
                </c:pt>
                <c:pt idx="24">
                  <c:v>-80</c:v>
                </c:pt>
                <c:pt idx="25">
                  <c:v>-80</c:v>
                </c:pt>
                <c:pt idx="27">
                  <c:v>-130</c:v>
                </c:pt>
                <c:pt idx="28">
                  <c:v>-120</c:v>
                </c:pt>
                <c:pt idx="30">
                  <c:v>-233</c:v>
                </c:pt>
                <c:pt idx="31">
                  <c:v>-64</c:v>
                </c:pt>
                <c:pt idx="32">
                  <c:v>-76</c:v>
                </c:pt>
                <c:pt idx="33">
                  <c:v>-81</c:v>
                </c:pt>
                <c:pt idx="35">
                  <c:v>-65</c:v>
                </c:pt>
                <c:pt idx="36">
                  <c:v>-211</c:v>
                </c:pt>
                <c:pt idx="37">
                  <c:v>-56</c:v>
                </c:pt>
                <c:pt idx="39">
                  <c:v>-242</c:v>
                </c:pt>
                <c:pt idx="40">
                  <c:v>-63</c:v>
                </c:pt>
                <c:pt idx="42">
                  <c:v>-87</c:v>
                </c:pt>
                <c:pt idx="43">
                  <c:v>-205</c:v>
                </c:pt>
                <c:pt idx="44">
                  <c:v>-257</c:v>
                </c:pt>
                <c:pt idx="47">
                  <c:v>-280</c:v>
                </c:pt>
                <c:pt idx="48">
                  <c:v>-73</c:v>
                </c:pt>
                <c:pt idx="50">
                  <c:v>-272</c:v>
                </c:pt>
                <c:pt idx="51">
                  <c:v>-55</c:v>
                </c:pt>
                <c:pt idx="53">
                  <c:v>-132</c:v>
                </c:pt>
                <c:pt idx="54">
                  <c:v>-240</c:v>
                </c:pt>
                <c:pt idx="55">
                  <c:v>-265</c:v>
                </c:pt>
                <c:pt idx="58">
                  <c:v>-295</c:v>
                </c:pt>
                <c:pt idx="59">
                  <c:v>-120</c:v>
                </c:pt>
              </c:numCache>
            </c:numRef>
          </c:yVal>
          <c:smooth val="0"/>
        </c:ser>
        <c:axId val="45109521"/>
        <c:axId val="3332506"/>
      </c:scatterChart>
      <c:valAx>
        <c:axId val="45109521"/>
        <c:scaling>
          <c:orientation val="maxMin"/>
        </c:scaling>
        <c:axPos val="t"/>
        <c:title>
          <c:tx>
            <c:rich>
              <a:bodyPr vert="horz" rot="0" anchor="ctr"/>
              <a:lstStyle/>
              <a:p>
                <a:pPr algn="ctr">
                  <a:defRPr/>
                </a:pPr>
                <a:r>
                  <a:rPr lang="en-US" cap="none" sz="1075" b="1" i="0" u="none" baseline="0">
                    <a:latin typeface="Arial"/>
                    <a:ea typeface="Arial"/>
                    <a:cs typeface="Arial"/>
                  </a:rPr>
                  <a:t>Leaf Water Potential  (Bar)</a:t>
                </a:r>
              </a:p>
            </c:rich>
          </c:tx>
          <c:layout>
            <c:manualLayout>
              <c:xMode val="factor"/>
              <c:yMode val="factor"/>
              <c:x val="0.26925"/>
              <c:y val="0.00225"/>
            </c:manualLayout>
          </c:layout>
          <c:overlay val="0"/>
          <c:spPr>
            <a:noFill/>
            <a:ln>
              <a:noFill/>
            </a:ln>
          </c:spPr>
        </c:title>
        <c:majorGridlines/>
        <c:delete val="0"/>
        <c:numFmt formatCode="General" sourceLinked="1"/>
        <c:majorTickMark val="out"/>
        <c:minorTickMark val="none"/>
        <c:tickLblPos val="nextTo"/>
        <c:crossAx val="3332506"/>
        <c:crossesAt val="50"/>
        <c:crossBetween val="midCat"/>
        <c:dispUnits/>
      </c:valAx>
      <c:valAx>
        <c:axId val="3332506"/>
        <c:scaling>
          <c:orientation val="maxMin"/>
          <c:max val="0"/>
        </c:scaling>
        <c:axPos val="r"/>
        <c:title>
          <c:tx>
            <c:rich>
              <a:bodyPr vert="horz" rot="-5400000" anchor="ctr"/>
              <a:lstStyle/>
              <a:p>
                <a:pPr algn="ctr">
                  <a:defRPr/>
                </a:pPr>
                <a:r>
                  <a:rPr lang="en-US" cap="none" sz="1075" b="1" i="0" u="none" baseline="0">
                    <a:latin typeface="Arial"/>
                    <a:ea typeface="Arial"/>
                    <a:cs typeface="Arial"/>
                  </a:rPr>
                  <a:t>Soil Moisture Tension (Centibar or kPa)</a:t>
                </a:r>
              </a:p>
            </c:rich>
          </c:tx>
          <c:layout>
            <c:manualLayout>
              <c:xMode val="factor"/>
              <c:yMode val="factor"/>
              <c:x val="0.2705"/>
              <c:y val="-0.0075"/>
            </c:manualLayout>
          </c:layout>
          <c:overlay val="0"/>
          <c:spPr>
            <a:noFill/>
            <a:ln>
              <a:noFill/>
            </a:ln>
          </c:spPr>
        </c:title>
        <c:majorGridlines/>
        <c:delete val="0"/>
        <c:numFmt formatCode="General" sourceLinked="1"/>
        <c:majorTickMark val="out"/>
        <c:minorTickMark val="none"/>
        <c:tickLblPos val="nextTo"/>
        <c:crossAx val="45109521"/>
        <c:crosses val="autoZero"/>
        <c:crossBetween val="midCat"/>
        <c:dispUnits/>
      </c:valAx>
      <c:spPr>
        <a:solidFill>
          <a:srgbClr val="FFFFFF"/>
        </a:solidFill>
        <a:ln w="3175">
          <a:noFill/>
        </a:ln>
      </c:spPr>
    </c:plotArea>
    <c:legend>
      <c:legendPos val="r"/>
      <c:layout>
        <c:manualLayout>
          <c:xMode val="edge"/>
          <c:yMode val="edge"/>
          <c:x val="0.78525"/>
          <c:y val="0.4897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12" vs. 24" Soil Moisture Correlation</a:t>
            </a:r>
          </a:p>
        </c:rich>
      </c:tx>
      <c:layout/>
      <c:spPr>
        <a:noFill/>
        <a:ln>
          <a:noFill/>
        </a:ln>
      </c:spPr>
    </c:title>
    <c:plotArea>
      <c:layout/>
      <c:scatterChart>
        <c:scatterStyle val="lineMarker"/>
        <c:varyColors val="0"/>
        <c:ser>
          <c:idx val="0"/>
          <c:order val="0"/>
          <c:tx>
            <c:v>Soil Moisture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xVal>
            <c:numRef>
              <c:f>Sheet1!$G$9:$G$68</c:f>
              <c:numCache>
                <c:ptCount val="60"/>
                <c:pt idx="0">
                  <c:v>-256.5724275767474</c:v>
                </c:pt>
                <c:pt idx="1">
                  <c:v>-256.5724275767474</c:v>
                </c:pt>
                <c:pt idx="2">
                  <c:v>-103.48802904194345</c:v>
                </c:pt>
                <c:pt idx="3">
                  <c:v>-103.48802904194345</c:v>
                </c:pt>
                <c:pt idx="4">
                  <c:v>-112.81337032871089</c:v>
                </c:pt>
                <c:pt idx="5">
                  <c:v>-83.17248318158215</c:v>
                </c:pt>
                <c:pt idx="7">
                  <c:v>-277.6503133512534</c:v>
                </c:pt>
                <c:pt idx="8">
                  <c:v>-105.17476119765176</c:v>
                </c:pt>
                <c:pt idx="9">
                  <c:v>-91.1183289486031</c:v>
                </c:pt>
                <c:pt idx="10">
                  <c:v>-96.56434009386432</c:v>
                </c:pt>
                <c:pt idx="11">
                  <c:v>-209.3145692305349</c:v>
                </c:pt>
                <c:pt idx="13">
                  <c:v>-155</c:v>
                </c:pt>
                <c:pt idx="14">
                  <c:v>-155</c:v>
                </c:pt>
                <c:pt idx="15">
                  <c:v>-340</c:v>
                </c:pt>
                <c:pt idx="16">
                  <c:v>-340</c:v>
                </c:pt>
                <c:pt idx="17">
                  <c:v>-177</c:v>
                </c:pt>
                <c:pt idx="18">
                  <c:v>-177</c:v>
                </c:pt>
                <c:pt idx="23">
                  <c:v>-310</c:v>
                </c:pt>
                <c:pt idx="24">
                  <c:v>-310</c:v>
                </c:pt>
                <c:pt idx="25">
                  <c:v>-310</c:v>
                </c:pt>
                <c:pt idx="26">
                  <c:v>-85</c:v>
                </c:pt>
                <c:pt idx="27">
                  <c:v>-126</c:v>
                </c:pt>
                <c:pt idx="28">
                  <c:v>-95</c:v>
                </c:pt>
                <c:pt idx="30">
                  <c:v>-185</c:v>
                </c:pt>
                <c:pt idx="31">
                  <c:v>-260</c:v>
                </c:pt>
                <c:pt idx="33">
                  <c:v>-275</c:v>
                </c:pt>
                <c:pt idx="34">
                  <c:v>-33</c:v>
                </c:pt>
                <c:pt idx="35">
                  <c:v>-55</c:v>
                </c:pt>
                <c:pt idx="36">
                  <c:v>-222</c:v>
                </c:pt>
                <c:pt idx="37">
                  <c:v>-85</c:v>
                </c:pt>
                <c:pt idx="39">
                  <c:v>-176</c:v>
                </c:pt>
                <c:pt idx="40">
                  <c:v>-295</c:v>
                </c:pt>
                <c:pt idx="44">
                  <c:v>-400</c:v>
                </c:pt>
                <c:pt idx="45">
                  <c:v>-75</c:v>
                </c:pt>
                <c:pt idx="46">
                  <c:v>-110</c:v>
                </c:pt>
                <c:pt idx="47">
                  <c:v>-310</c:v>
                </c:pt>
                <c:pt idx="48">
                  <c:v>-245</c:v>
                </c:pt>
                <c:pt idx="50">
                  <c:v>-208</c:v>
                </c:pt>
                <c:pt idx="51">
                  <c:v>-262</c:v>
                </c:pt>
                <c:pt idx="55">
                  <c:v>-210</c:v>
                </c:pt>
                <c:pt idx="56">
                  <c:v>-28</c:v>
                </c:pt>
                <c:pt idx="57">
                  <c:v>-90</c:v>
                </c:pt>
                <c:pt idx="58">
                  <c:v>-320</c:v>
                </c:pt>
                <c:pt idx="59">
                  <c:v>-115</c:v>
                </c:pt>
              </c:numCache>
            </c:numRef>
          </c:xVal>
          <c:yVal>
            <c:numRef>
              <c:f>Sheet1!$H$9:$H$68</c:f>
              <c:numCache>
                <c:ptCount val="60"/>
                <c:pt idx="0">
                  <c:v>-74.54548888539904</c:v>
                </c:pt>
                <c:pt idx="1">
                  <c:v>-74.54548888539904</c:v>
                </c:pt>
                <c:pt idx="2">
                  <c:v>-89.24399570256655</c:v>
                </c:pt>
                <c:pt idx="3">
                  <c:v>-89.24399570256655</c:v>
                </c:pt>
                <c:pt idx="4">
                  <c:v>-32.61799887402127</c:v>
                </c:pt>
                <c:pt idx="5">
                  <c:v>-26.578498810389064</c:v>
                </c:pt>
                <c:pt idx="6">
                  <c:v>-99.85962055770648</c:v>
                </c:pt>
                <c:pt idx="7">
                  <c:v>-56.18911176223571</c:v>
                </c:pt>
                <c:pt idx="9">
                  <c:v>-91.1183289486031</c:v>
                </c:pt>
                <c:pt idx="10">
                  <c:v>-72.07599543221524</c:v>
                </c:pt>
                <c:pt idx="11">
                  <c:v>-60.00446737670041</c:v>
                </c:pt>
                <c:pt idx="13">
                  <c:v>-150</c:v>
                </c:pt>
                <c:pt idx="14">
                  <c:v>-150</c:v>
                </c:pt>
                <c:pt idx="15">
                  <c:v>-84</c:v>
                </c:pt>
                <c:pt idx="16">
                  <c:v>-48</c:v>
                </c:pt>
                <c:pt idx="17">
                  <c:v>-35.5</c:v>
                </c:pt>
                <c:pt idx="18">
                  <c:v>-35.5</c:v>
                </c:pt>
                <c:pt idx="20">
                  <c:v>-104</c:v>
                </c:pt>
                <c:pt idx="21">
                  <c:v>-104</c:v>
                </c:pt>
                <c:pt idx="22">
                  <c:v>-104</c:v>
                </c:pt>
                <c:pt idx="23">
                  <c:v>-80</c:v>
                </c:pt>
                <c:pt idx="24">
                  <c:v>-80</c:v>
                </c:pt>
                <c:pt idx="25">
                  <c:v>-80</c:v>
                </c:pt>
                <c:pt idx="27">
                  <c:v>-130</c:v>
                </c:pt>
                <c:pt idx="28">
                  <c:v>-120</c:v>
                </c:pt>
                <c:pt idx="30">
                  <c:v>-233</c:v>
                </c:pt>
                <c:pt idx="31">
                  <c:v>-64</c:v>
                </c:pt>
                <c:pt idx="32">
                  <c:v>-76</c:v>
                </c:pt>
                <c:pt idx="33">
                  <c:v>-81</c:v>
                </c:pt>
                <c:pt idx="35">
                  <c:v>-65</c:v>
                </c:pt>
                <c:pt idx="36">
                  <c:v>-211</c:v>
                </c:pt>
                <c:pt idx="37">
                  <c:v>-56</c:v>
                </c:pt>
                <c:pt idx="39">
                  <c:v>-242</c:v>
                </c:pt>
                <c:pt idx="40">
                  <c:v>-63</c:v>
                </c:pt>
                <c:pt idx="42">
                  <c:v>-87</c:v>
                </c:pt>
                <c:pt idx="43">
                  <c:v>-205</c:v>
                </c:pt>
                <c:pt idx="44">
                  <c:v>-257</c:v>
                </c:pt>
                <c:pt idx="47">
                  <c:v>-280</c:v>
                </c:pt>
                <c:pt idx="48">
                  <c:v>-73</c:v>
                </c:pt>
                <c:pt idx="50">
                  <c:v>-272</c:v>
                </c:pt>
                <c:pt idx="51">
                  <c:v>-55</c:v>
                </c:pt>
                <c:pt idx="53">
                  <c:v>-132</c:v>
                </c:pt>
                <c:pt idx="54">
                  <c:v>-240</c:v>
                </c:pt>
                <c:pt idx="55">
                  <c:v>-265</c:v>
                </c:pt>
                <c:pt idx="58">
                  <c:v>-295</c:v>
                </c:pt>
                <c:pt idx="59">
                  <c:v>-120</c:v>
                </c:pt>
              </c:numCache>
            </c:numRef>
          </c:yVal>
          <c:smooth val="0"/>
        </c:ser>
        <c:axId val="29992555"/>
        <c:axId val="1497540"/>
      </c:scatterChart>
      <c:valAx>
        <c:axId val="29992555"/>
        <c:scaling>
          <c:orientation val="minMax"/>
        </c:scaling>
        <c:axPos val="b"/>
        <c:title>
          <c:tx>
            <c:rich>
              <a:bodyPr vert="horz" rot="0" anchor="ctr"/>
              <a:lstStyle/>
              <a:p>
                <a:pPr algn="ctr">
                  <a:defRPr/>
                </a:pPr>
                <a:r>
                  <a:rPr lang="en-US" cap="none" sz="1025" b="1" i="0" u="none" baseline="0">
                    <a:latin typeface="Arial"/>
                    <a:ea typeface="Arial"/>
                    <a:cs typeface="Arial"/>
                  </a:rPr>
                  <a:t>Soil Moisture @ 12" depth cB</a:t>
                </a:r>
              </a:p>
            </c:rich>
          </c:tx>
          <c:layout/>
          <c:overlay val="0"/>
          <c:spPr>
            <a:noFill/>
            <a:ln>
              <a:noFill/>
            </a:ln>
          </c:spPr>
        </c:title>
        <c:delete val="0"/>
        <c:numFmt formatCode="General" sourceLinked="1"/>
        <c:majorTickMark val="out"/>
        <c:minorTickMark val="none"/>
        <c:tickLblPos val="nextTo"/>
        <c:crossAx val="1497540"/>
        <c:crosses val="autoZero"/>
        <c:crossBetween val="midCat"/>
        <c:dispUnits/>
      </c:valAx>
      <c:valAx>
        <c:axId val="1497540"/>
        <c:scaling>
          <c:orientation val="minMax"/>
        </c:scaling>
        <c:axPos val="l"/>
        <c:title>
          <c:tx>
            <c:rich>
              <a:bodyPr vert="horz" rot="-5400000" anchor="ctr"/>
              <a:lstStyle/>
              <a:p>
                <a:pPr algn="ctr">
                  <a:defRPr/>
                </a:pPr>
                <a:r>
                  <a:rPr lang="en-US" cap="none" sz="1025" b="1" i="0" u="none" baseline="0">
                    <a:latin typeface="Arial"/>
                    <a:ea typeface="Arial"/>
                    <a:cs typeface="Arial"/>
                  </a:rPr>
                  <a:t>Soil Moisture @ 24" depth cB</a:t>
                </a:r>
              </a:p>
            </c:rich>
          </c:tx>
          <c:layout/>
          <c:overlay val="0"/>
          <c:spPr>
            <a:noFill/>
            <a:ln>
              <a:noFill/>
            </a:ln>
          </c:spPr>
        </c:title>
        <c:majorGridlines/>
        <c:delete val="0"/>
        <c:numFmt formatCode="General" sourceLinked="1"/>
        <c:majorTickMark val="out"/>
        <c:minorTickMark val="none"/>
        <c:tickLblPos val="nextTo"/>
        <c:crossAx val="2999255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24</xdr:row>
      <xdr:rowOff>104775</xdr:rowOff>
    </xdr:from>
    <xdr:to>
      <xdr:col>18</xdr:col>
      <xdr:colOff>333375</xdr:colOff>
      <xdr:row>56</xdr:row>
      <xdr:rowOff>123825</xdr:rowOff>
    </xdr:to>
    <xdr:graphicFrame>
      <xdr:nvGraphicFramePr>
        <xdr:cNvPr id="1" name="Chart 1"/>
        <xdr:cNvGraphicFramePr/>
      </xdr:nvGraphicFramePr>
      <xdr:xfrm>
        <a:off x="5562600" y="3990975"/>
        <a:ext cx="6296025" cy="5200650"/>
      </xdr:xfrm>
      <a:graphic>
        <a:graphicData uri="http://schemas.openxmlformats.org/drawingml/2006/chart">
          <c:chart xmlns:c="http://schemas.openxmlformats.org/drawingml/2006/chart" r:id="rId1"/>
        </a:graphicData>
      </a:graphic>
    </xdr:graphicFrame>
    <xdr:clientData/>
  </xdr:twoCellAnchor>
  <xdr:twoCellAnchor>
    <xdr:from>
      <xdr:col>9</xdr:col>
      <xdr:colOff>333375</xdr:colOff>
      <xdr:row>0</xdr:row>
      <xdr:rowOff>0</xdr:rowOff>
    </xdr:from>
    <xdr:to>
      <xdr:col>18</xdr:col>
      <xdr:colOff>371475</xdr:colOff>
      <xdr:row>24</xdr:row>
      <xdr:rowOff>9525</xdr:rowOff>
    </xdr:to>
    <xdr:graphicFrame>
      <xdr:nvGraphicFramePr>
        <xdr:cNvPr id="2" name="Chart 2"/>
        <xdr:cNvGraphicFramePr/>
      </xdr:nvGraphicFramePr>
      <xdr:xfrm>
        <a:off x="5819775" y="0"/>
        <a:ext cx="6076950"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07"/>
  <sheetViews>
    <sheetView tabSelected="1" workbookViewId="0" topLeftCell="A1">
      <selection activeCell="B103" sqref="B103:B107"/>
    </sheetView>
  </sheetViews>
  <sheetFormatPr defaultColWidth="9.140625" defaultRowHeight="12.75"/>
  <cols>
    <col min="15" max="15" width="10.421875" style="0" customWidth="1"/>
    <col min="16" max="16" width="11.28125" style="0" customWidth="1"/>
    <col min="17" max="17" width="14.00390625" style="0" customWidth="1"/>
  </cols>
  <sheetData>
    <row r="2" spans="2:12" ht="12.75">
      <c r="B2" t="s">
        <v>0</v>
      </c>
      <c r="L2" t="s">
        <v>95</v>
      </c>
    </row>
    <row r="3" ht="12.75">
      <c r="B3" t="s">
        <v>94</v>
      </c>
    </row>
    <row r="4" spans="7:17" ht="12.75">
      <c r="G4" t="s">
        <v>54</v>
      </c>
      <c r="J4" t="s">
        <v>44</v>
      </c>
      <c r="K4" t="s">
        <v>44</v>
      </c>
      <c r="L4" t="s">
        <v>50</v>
      </c>
      <c r="M4" t="s">
        <v>55</v>
      </c>
      <c r="N4" t="s">
        <v>51</v>
      </c>
      <c r="O4" t="s">
        <v>44</v>
      </c>
      <c r="P4" t="s">
        <v>44</v>
      </c>
      <c r="Q4" t="s">
        <v>45</v>
      </c>
    </row>
    <row r="5" spans="2:20" ht="12.75">
      <c r="B5" t="s">
        <v>1</v>
      </c>
      <c r="C5" t="s">
        <v>3</v>
      </c>
      <c r="D5" t="s">
        <v>2</v>
      </c>
      <c r="F5" t="s">
        <v>37</v>
      </c>
      <c r="G5" t="s">
        <v>18</v>
      </c>
      <c r="H5" t="s">
        <v>19</v>
      </c>
      <c r="I5" t="s">
        <v>120</v>
      </c>
      <c r="J5" t="s">
        <v>52</v>
      </c>
      <c r="K5" t="s">
        <v>53</v>
      </c>
      <c r="L5" t="s">
        <v>49</v>
      </c>
      <c r="O5" t="s">
        <v>38</v>
      </c>
      <c r="P5" t="s">
        <v>39</v>
      </c>
      <c r="Q5" t="s">
        <v>38</v>
      </c>
      <c r="R5" t="s">
        <v>43</v>
      </c>
      <c r="T5" t="s">
        <v>6</v>
      </c>
    </row>
    <row r="6" spans="2:20" ht="12.75">
      <c r="B6" s="1">
        <v>39251</v>
      </c>
      <c r="C6" t="s">
        <v>4</v>
      </c>
      <c r="D6" t="s">
        <v>5</v>
      </c>
      <c r="F6">
        <v>-13</v>
      </c>
      <c r="O6" t="s">
        <v>40</v>
      </c>
      <c r="P6" t="s">
        <v>48</v>
      </c>
      <c r="T6" t="s">
        <v>7</v>
      </c>
    </row>
    <row r="7" spans="6:20" ht="12.75">
      <c r="F7">
        <v>-18</v>
      </c>
      <c r="O7" t="s">
        <v>40</v>
      </c>
      <c r="T7" t="s">
        <v>8</v>
      </c>
    </row>
    <row r="9" spans="2:20" ht="12.75">
      <c r="B9" s="1">
        <v>39252</v>
      </c>
      <c r="C9" t="s">
        <v>9</v>
      </c>
      <c r="D9" t="s">
        <v>10</v>
      </c>
      <c r="F9">
        <v>-12.5</v>
      </c>
      <c r="G9">
        <f>-(4.691+3.559*J9)/(1-0.008456*L9)</f>
        <v>-256.5724275767474</v>
      </c>
      <c r="H9">
        <f>-(4.691+3.559*K9)/(1-0.008456*L9)</f>
        <v>-74.54548888539904</v>
      </c>
      <c r="I9">
        <f>LN(-H9)</f>
        <v>4.311409528117614</v>
      </c>
      <c r="J9">
        <f>4.7*O9/(R9-O9)</f>
        <v>58.74999999999995</v>
      </c>
      <c r="K9">
        <f>4.7*P9/(R9-P9)</f>
        <v>16.134328358208943</v>
      </c>
      <c r="L9">
        <f>5/9*(M9-32)</f>
        <v>19.722825450239252</v>
      </c>
      <c r="M9">
        <f>(-36.847*LN(1.3*(N9))+170.96)</f>
        <v>67.50108581043065</v>
      </c>
      <c r="N9">
        <f>4.7*Q9/(R9-Q9)</f>
        <v>12.748749999999996</v>
      </c>
      <c r="O9">
        <v>2.75</v>
      </c>
      <c r="P9">
        <v>2.3</v>
      </c>
      <c r="Q9">
        <v>2.17</v>
      </c>
      <c r="R9">
        <v>2.97</v>
      </c>
      <c r="S9" t="s">
        <v>47</v>
      </c>
      <c r="T9" t="s">
        <v>60</v>
      </c>
    </row>
    <row r="10" spans="1:9" ht="12.75">
      <c r="A10" t="s">
        <v>71</v>
      </c>
      <c r="F10">
        <v>-11</v>
      </c>
      <c r="G10">
        <v>-256.5724275767474</v>
      </c>
      <c r="H10">
        <v>-74.54548888539904</v>
      </c>
      <c r="I10">
        <f aca="true" t="shared" si="0" ref="I10:I68">LN(-H10)</f>
        <v>4.311409528117614</v>
      </c>
    </row>
    <row r="11" spans="1:19" ht="12.75">
      <c r="A11" t="s">
        <v>72</v>
      </c>
      <c r="D11" t="s">
        <v>11</v>
      </c>
      <c r="F11">
        <v>-12</v>
      </c>
      <c r="G11">
        <f>-(4.691+3.559*J11)/(1-0.008456*L11)</f>
        <v>-103.48802904194345</v>
      </c>
      <c r="H11">
        <f>-(4.691+3.559*K11)/(1-0.008456*L11)</f>
        <v>-89.24399570256655</v>
      </c>
      <c r="I11">
        <f t="shared" si="0"/>
        <v>4.491374143355411</v>
      </c>
      <c r="J11">
        <f>4.7*O11/(R11-O11)</f>
        <v>22.76274509803923</v>
      </c>
      <c r="K11">
        <f>4.7*P11/(R11-P11)</f>
        <v>19.44827586206896</v>
      </c>
      <c r="L11">
        <f>5/9*(M11-32)</f>
        <v>20.32284933584163</v>
      </c>
      <c r="M11">
        <f>(-36.847*LN(1.3*(N11))+170.96)</f>
        <v>68.58112880451493</v>
      </c>
      <c r="N11">
        <f>4.7*Q11/(R11-Q11)</f>
        <v>12.380487804878053</v>
      </c>
      <c r="O11">
        <v>2.47</v>
      </c>
      <c r="P11">
        <v>2.4</v>
      </c>
      <c r="Q11">
        <v>2.16</v>
      </c>
      <c r="R11">
        <v>2.98</v>
      </c>
      <c r="S11" t="s">
        <v>47</v>
      </c>
    </row>
    <row r="12" spans="6:9" ht="12.75">
      <c r="F12">
        <v>-10.6</v>
      </c>
      <c r="G12">
        <v>-103.48802904194345</v>
      </c>
      <c r="H12">
        <v>-89.24399570256655</v>
      </c>
      <c r="I12">
        <f t="shared" si="0"/>
        <v>4.491374143355411</v>
      </c>
    </row>
    <row r="13" spans="4:20" ht="12.75">
      <c r="D13" t="s">
        <v>12</v>
      </c>
      <c r="F13">
        <v>-9.5</v>
      </c>
      <c r="G13">
        <f aca="true" t="shared" si="1" ref="G13:G20">-(4.691+3.559*J13)/(1-0.008456*L13)</f>
        <v>-112.81337032871089</v>
      </c>
      <c r="H13">
        <f aca="true" t="shared" si="2" ref="H13:H20">-(4.691+3.559*K13)/(1-0.008456*L13)</f>
        <v>-32.61799887402127</v>
      </c>
      <c r="I13">
        <f t="shared" si="0"/>
        <v>3.484864248714561</v>
      </c>
      <c r="J13">
        <f aca="true" t="shared" si="3" ref="J13:J20">4.7*O13/(R13-O13)</f>
        <v>24.99999999999999</v>
      </c>
      <c r="K13">
        <f aca="true" t="shared" si="4" ref="K13:K20">4.7*P13/(R13-P13)</f>
        <v>6.291338582677164</v>
      </c>
      <c r="L13">
        <f aca="true" t="shared" si="5" ref="L13:L20">5/9*(M13-32)</f>
        <v>20.07167372376909</v>
      </c>
      <c r="M13">
        <f aca="true" t="shared" si="6" ref="M13:M20">(-36.847*LN(1.3*(N13))+170.96)</f>
        <v>68.12901270278437</v>
      </c>
      <c r="N13">
        <f aca="true" t="shared" si="7" ref="N13:N20">4.7*Q13/(R13-Q13)</f>
        <v>12.533333333333333</v>
      </c>
      <c r="O13">
        <v>2.5</v>
      </c>
      <c r="P13">
        <v>1.7</v>
      </c>
      <c r="Q13">
        <v>2.16</v>
      </c>
      <c r="R13">
        <v>2.97</v>
      </c>
      <c r="S13" t="s">
        <v>47</v>
      </c>
      <c r="T13" t="s">
        <v>46</v>
      </c>
    </row>
    <row r="14" spans="4:20" ht="12.75">
      <c r="D14" t="s">
        <v>13</v>
      </c>
      <c r="F14">
        <v>-11.5</v>
      </c>
      <c r="G14">
        <f t="shared" si="1"/>
        <v>-83.17248318158215</v>
      </c>
      <c r="H14">
        <f t="shared" si="2"/>
        <v>-26.578498810389064</v>
      </c>
      <c r="I14">
        <f t="shared" si="0"/>
        <v>3.2801025735257032</v>
      </c>
      <c r="J14">
        <f t="shared" si="3"/>
        <v>17.814516129032256</v>
      </c>
      <c r="K14">
        <f t="shared" si="4"/>
        <v>4.795918367346939</v>
      </c>
      <c r="L14">
        <f t="shared" si="5"/>
        <v>21.4410358742036</v>
      </c>
      <c r="M14">
        <f t="shared" si="6"/>
        <v>70.59386457356648</v>
      </c>
      <c r="N14">
        <f t="shared" si="7"/>
        <v>11.722352941176469</v>
      </c>
      <c r="O14">
        <v>2.35</v>
      </c>
      <c r="P14">
        <v>1.5</v>
      </c>
      <c r="Q14">
        <v>2.12</v>
      </c>
      <c r="R14">
        <v>2.97</v>
      </c>
      <c r="S14" t="s">
        <v>47</v>
      </c>
      <c r="T14" t="s">
        <v>59</v>
      </c>
    </row>
    <row r="15" spans="4:20" ht="12.75">
      <c r="D15" t="s">
        <v>14</v>
      </c>
      <c r="F15">
        <v>-12.2</v>
      </c>
      <c r="H15">
        <f t="shared" si="2"/>
        <v>-99.85962055770648</v>
      </c>
      <c r="I15">
        <f t="shared" si="0"/>
        <v>4.60376540532267</v>
      </c>
      <c r="J15">
        <f t="shared" si="3"/>
        <v>1391.199999999968</v>
      </c>
      <c r="K15">
        <f t="shared" si="4"/>
        <v>22.14423076923077</v>
      </c>
      <c r="L15">
        <f t="shared" si="5"/>
        <v>19.371213127650112</v>
      </c>
      <c r="M15">
        <f t="shared" si="6"/>
        <v>66.8681836297702</v>
      </c>
      <c r="N15">
        <f t="shared" si="7"/>
        <v>12.969620253164557</v>
      </c>
      <c r="O15">
        <v>2.96</v>
      </c>
      <c r="P15">
        <v>2.45</v>
      </c>
      <c r="Q15">
        <v>2.18</v>
      </c>
      <c r="R15">
        <v>2.97</v>
      </c>
      <c r="S15" t="s">
        <v>47</v>
      </c>
      <c r="T15" t="s">
        <v>56</v>
      </c>
    </row>
    <row r="16" spans="4:20" ht="12.75">
      <c r="D16" t="s">
        <v>15</v>
      </c>
      <c r="F16">
        <v>-11</v>
      </c>
      <c r="G16">
        <f>-(4.691+3.559*J16)/(1-0.008456*L16)</f>
        <v>-277.6503133512534</v>
      </c>
      <c r="H16">
        <f t="shared" si="2"/>
        <v>-56.18911176223571</v>
      </c>
      <c r="I16">
        <f t="shared" si="0"/>
        <v>4.02872299724397</v>
      </c>
      <c r="J16">
        <f t="shared" si="3"/>
        <v>64.45714285714276</v>
      </c>
      <c r="K16">
        <f t="shared" si="4"/>
        <v>11.99310344827586</v>
      </c>
      <c r="L16">
        <f t="shared" si="5"/>
        <v>18.55189408375997</v>
      </c>
      <c r="M16">
        <f t="shared" si="6"/>
        <v>65.39340935076794</v>
      </c>
      <c r="N16">
        <f t="shared" si="7"/>
        <v>13.499248120300747</v>
      </c>
      <c r="O16">
        <v>2.4</v>
      </c>
      <c r="P16">
        <v>1.85</v>
      </c>
      <c r="Q16">
        <v>1.91</v>
      </c>
      <c r="R16">
        <v>2.575</v>
      </c>
      <c r="S16" t="s">
        <v>47</v>
      </c>
      <c r="T16" t="s">
        <v>57</v>
      </c>
    </row>
    <row r="17" spans="4:20" ht="12.75">
      <c r="D17" t="s">
        <v>16</v>
      </c>
      <c r="F17">
        <v>-10.7</v>
      </c>
      <c r="G17">
        <f t="shared" si="1"/>
        <v>-105.17476119765176</v>
      </c>
      <c r="J17">
        <f t="shared" si="3"/>
        <v>23.218000000000004</v>
      </c>
      <c r="K17">
        <f t="shared" si="4"/>
        <v>1391.199999999968</v>
      </c>
      <c r="L17">
        <f t="shared" si="5"/>
        <v>20.07167372376909</v>
      </c>
      <c r="M17">
        <f t="shared" si="6"/>
        <v>68.12901270278437</v>
      </c>
      <c r="N17">
        <f t="shared" si="7"/>
        <v>12.533333333333333</v>
      </c>
      <c r="O17">
        <v>2.47</v>
      </c>
      <c r="P17">
        <v>2.96</v>
      </c>
      <c r="Q17">
        <v>2.16</v>
      </c>
      <c r="R17">
        <v>2.97</v>
      </c>
      <c r="S17" t="s">
        <v>47</v>
      </c>
      <c r="T17" t="s">
        <v>58</v>
      </c>
    </row>
    <row r="18" spans="4:19" ht="12.75">
      <c r="D18" t="s">
        <v>17</v>
      </c>
      <c r="F18">
        <v>-10</v>
      </c>
      <c r="G18">
        <f t="shared" si="1"/>
        <v>-91.1183289486031</v>
      </c>
      <c r="H18">
        <f t="shared" si="2"/>
        <v>-91.1183289486031</v>
      </c>
      <c r="I18">
        <f t="shared" si="0"/>
        <v>4.512158979951923</v>
      </c>
      <c r="J18">
        <f t="shared" si="3"/>
        <v>19.789473684210517</v>
      </c>
      <c r="K18">
        <f t="shared" si="4"/>
        <v>19.789473684210517</v>
      </c>
      <c r="L18">
        <f t="shared" si="5"/>
        <v>20.7614054658214</v>
      </c>
      <c r="M18">
        <f t="shared" si="6"/>
        <v>69.37052983847852</v>
      </c>
      <c r="N18">
        <f t="shared" si="7"/>
        <v>12.118072289156627</v>
      </c>
      <c r="O18">
        <v>2.4</v>
      </c>
      <c r="P18">
        <v>2.4</v>
      </c>
      <c r="Q18">
        <v>2.14</v>
      </c>
      <c r="R18">
        <v>2.97</v>
      </c>
      <c r="S18" t="s">
        <v>47</v>
      </c>
    </row>
    <row r="19" spans="4:20" ht="12.75">
      <c r="D19" t="s">
        <v>20</v>
      </c>
      <c r="F19">
        <v>-12.5</v>
      </c>
      <c r="G19">
        <f t="shared" si="1"/>
        <v>-96.56434009386432</v>
      </c>
      <c r="H19">
        <f t="shared" si="2"/>
        <v>-72.07599543221524</v>
      </c>
      <c r="I19">
        <f t="shared" si="0"/>
        <v>4.277721054490006</v>
      </c>
      <c r="J19">
        <f t="shared" si="3"/>
        <v>21.28301886792452</v>
      </c>
      <c r="K19">
        <f t="shared" si="4"/>
        <v>15.551470588235292</v>
      </c>
      <c r="L19">
        <f t="shared" si="5"/>
        <v>19.750308323805335</v>
      </c>
      <c r="M19">
        <f t="shared" si="6"/>
        <v>67.5505549828496</v>
      </c>
      <c r="N19">
        <f t="shared" si="7"/>
        <v>12.731645569620255</v>
      </c>
      <c r="O19">
        <v>2.4</v>
      </c>
      <c r="P19">
        <v>2.25</v>
      </c>
      <c r="Q19">
        <v>2.14</v>
      </c>
      <c r="R19">
        <v>2.93</v>
      </c>
      <c r="S19" t="s">
        <v>47</v>
      </c>
      <c r="T19" t="s">
        <v>27</v>
      </c>
    </row>
    <row r="20" spans="4:19" ht="12.75">
      <c r="D20" t="s">
        <v>21</v>
      </c>
      <c r="F20">
        <v>-9</v>
      </c>
      <c r="G20">
        <f t="shared" si="1"/>
        <v>-209.3145692305349</v>
      </c>
      <c r="H20">
        <f t="shared" si="2"/>
        <v>-60.00446737670041</v>
      </c>
      <c r="I20">
        <f t="shared" si="0"/>
        <v>4.09441901572871</v>
      </c>
      <c r="J20">
        <f t="shared" si="3"/>
        <v>47</v>
      </c>
      <c r="K20">
        <f t="shared" si="4"/>
        <v>12.533333333333333</v>
      </c>
      <c r="L20">
        <f t="shared" si="5"/>
        <v>21.102445747551027</v>
      </c>
      <c r="M20">
        <f t="shared" si="6"/>
        <v>69.98440234559185</v>
      </c>
      <c r="N20">
        <f t="shared" si="7"/>
        <v>11.917857142857137</v>
      </c>
      <c r="O20">
        <v>2.7</v>
      </c>
      <c r="P20">
        <v>2.16</v>
      </c>
      <c r="Q20">
        <v>2.13</v>
      </c>
      <c r="R20">
        <v>2.97</v>
      </c>
      <c r="S20" t="s">
        <v>47</v>
      </c>
    </row>
    <row r="21" ht="12.75"/>
    <row r="22" spans="1:9" ht="12.75">
      <c r="A22">
        <v>-191.5</v>
      </c>
      <c r="B22" s="1">
        <v>39261</v>
      </c>
      <c r="C22" t="s">
        <v>22</v>
      </c>
      <c r="D22" t="s">
        <v>11</v>
      </c>
      <c r="F22">
        <v>-12</v>
      </c>
      <c r="G22">
        <v>-155</v>
      </c>
      <c r="H22">
        <v>-150</v>
      </c>
      <c r="I22">
        <f t="shared" si="0"/>
        <v>5.0106352940962555</v>
      </c>
    </row>
    <row r="23" spans="1:9" ht="12.75">
      <c r="A23" t="s">
        <v>62</v>
      </c>
      <c r="B23" t="s">
        <v>23</v>
      </c>
      <c r="F23">
        <v>-12.5</v>
      </c>
      <c r="G23">
        <v>-155</v>
      </c>
      <c r="H23">
        <v>-150</v>
      </c>
      <c r="I23">
        <f t="shared" si="0"/>
        <v>5.0106352940962555</v>
      </c>
    </row>
    <row r="24" spans="1:20" ht="12.75">
      <c r="A24" t="s">
        <v>70</v>
      </c>
      <c r="B24" t="s">
        <v>23</v>
      </c>
      <c r="D24" t="s">
        <v>24</v>
      </c>
      <c r="F24">
        <v>-8</v>
      </c>
      <c r="G24">
        <v>-340</v>
      </c>
      <c r="H24">
        <v>-84</v>
      </c>
      <c r="I24">
        <f t="shared" si="0"/>
        <v>4.430816798843313</v>
      </c>
      <c r="T24" t="s">
        <v>25</v>
      </c>
    </row>
    <row r="25" spans="4:9" ht="12.75">
      <c r="D25" t="s">
        <v>12</v>
      </c>
      <c r="F25">
        <v>-11</v>
      </c>
      <c r="G25">
        <v>-340</v>
      </c>
      <c r="H25">
        <v>-48</v>
      </c>
      <c r="I25">
        <f t="shared" si="0"/>
        <v>3.871201010907891</v>
      </c>
    </row>
    <row r="26" spans="4:9" ht="12.75">
      <c r="D26" t="s">
        <v>13</v>
      </c>
      <c r="F26">
        <v>-13</v>
      </c>
      <c r="G26">
        <v>-177</v>
      </c>
      <c r="H26">
        <v>-35.5</v>
      </c>
      <c r="I26">
        <f t="shared" si="0"/>
        <v>3.56953269648137</v>
      </c>
    </row>
    <row r="27" spans="4:9" ht="12.75">
      <c r="D27" t="s">
        <v>8</v>
      </c>
      <c r="F27">
        <v>-13</v>
      </c>
      <c r="G27">
        <v>-177</v>
      </c>
      <c r="H27">
        <v>-35.5</v>
      </c>
      <c r="I27">
        <f t="shared" si="0"/>
        <v>3.56953269648137</v>
      </c>
    </row>
    <row r="28" spans="6:20" ht="12.75">
      <c r="T28" t="s">
        <v>30</v>
      </c>
    </row>
    <row r="29" spans="1:20" ht="12.75">
      <c r="A29">
        <v>-184.5</v>
      </c>
      <c r="B29" s="1">
        <v>39265</v>
      </c>
      <c r="C29" t="s">
        <v>26</v>
      </c>
      <c r="D29" t="s">
        <v>14</v>
      </c>
      <c r="F29">
        <v>-11</v>
      </c>
      <c r="H29">
        <v>-104</v>
      </c>
      <c r="I29">
        <f t="shared" si="0"/>
        <v>4.6443908991413725</v>
      </c>
      <c r="T29" t="s">
        <v>64</v>
      </c>
    </row>
    <row r="30" spans="1:9" ht="12.75">
      <c r="A30" t="s">
        <v>63</v>
      </c>
      <c r="F30">
        <v>-12.5</v>
      </c>
      <c r="H30">
        <v>-104</v>
      </c>
      <c r="I30">
        <f t="shared" si="0"/>
        <v>4.6443908991413725</v>
      </c>
    </row>
    <row r="31" spans="1:9" ht="12.75">
      <c r="A31" t="s">
        <v>69</v>
      </c>
      <c r="F31">
        <v>-12</v>
      </c>
      <c r="H31">
        <v>-104</v>
      </c>
      <c r="I31">
        <f t="shared" si="0"/>
        <v>4.6443908991413725</v>
      </c>
    </row>
    <row r="32" spans="4:9" ht="12.75">
      <c r="D32" t="s">
        <v>15</v>
      </c>
      <c r="F32">
        <v>-11.5</v>
      </c>
      <c r="G32">
        <v>-310</v>
      </c>
      <c r="H32">
        <v>-80</v>
      </c>
      <c r="I32">
        <f t="shared" si="0"/>
        <v>4.382026634673881</v>
      </c>
    </row>
    <row r="33" spans="6:9" ht="12.75">
      <c r="F33">
        <v>-10</v>
      </c>
      <c r="G33">
        <v>-310</v>
      </c>
      <c r="H33">
        <v>-80</v>
      </c>
      <c r="I33">
        <f t="shared" si="0"/>
        <v>4.382026634673881</v>
      </c>
    </row>
    <row r="34" spans="6:9" ht="12.75">
      <c r="F34">
        <v>-12</v>
      </c>
      <c r="G34">
        <v>-310</v>
      </c>
      <c r="H34">
        <v>-80</v>
      </c>
      <c r="I34">
        <f t="shared" si="0"/>
        <v>4.382026634673881</v>
      </c>
    </row>
    <row r="35" spans="4:20" ht="12.75">
      <c r="D35" t="s">
        <v>16</v>
      </c>
      <c r="F35">
        <v>-11.5</v>
      </c>
      <c r="G35">
        <v>-85</v>
      </c>
      <c r="T35" t="s">
        <v>65</v>
      </c>
    </row>
    <row r="36" spans="4:20" ht="12.75">
      <c r="D36" t="s">
        <v>17</v>
      </c>
      <c r="F36">
        <v>-11.5</v>
      </c>
      <c r="G36">
        <v>-126</v>
      </c>
      <c r="H36">
        <v>-130</v>
      </c>
      <c r="I36">
        <f t="shared" si="0"/>
        <v>4.867534450455582</v>
      </c>
      <c r="T36" t="s">
        <v>66</v>
      </c>
    </row>
    <row r="37" spans="4:20" ht="12.75">
      <c r="D37" t="s">
        <v>20</v>
      </c>
      <c r="F37">
        <v>-13</v>
      </c>
      <c r="G37">
        <v>-95</v>
      </c>
      <c r="H37">
        <v>-120</v>
      </c>
      <c r="I37">
        <f t="shared" si="0"/>
        <v>4.787491742782046</v>
      </c>
      <c r="T37" t="s">
        <v>27</v>
      </c>
    </row>
    <row r="38" spans="2:20" ht="12.75">
      <c r="B38" s="1"/>
      <c r="T38" t="s">
        <v>29</v>
      </c>
    </row>
    <row r="39" spans="2:20" ht="12.75">
      <c r="B39" s="1">
        <v>39283</v>
      </c>
      <c r="D39" t="s">
        <v>11</v>
      </c>
      <c r="F39">
        <v>-11.5</v>
      </c>
      <c r="G39">
        <v>-185</v>
      </c>
      <c r="H39">
        <v>-233</v>
      </c>
      <c r="I39">
        <f t="shared" si="0"/>
        <v>5.4510384535657</v>
      </c>
      <c r="K39" t="s">
        <v>76</v>
      </c>
      <c r="T39" t="s">
        <v>28</v>
      </c>
    </row>
    <row r="40" spans="1:20" ht="12.75">
      <c r="A40" t="s">
        <v>68</v>
      </c>
      <c r="D40" t="s">
        <v>24</v>
      </c>
      <c r="F40">
        <v>-6.5</v>
      </c>
      <c r="G40">
        <v>-260</v>
      </c>
      <c r="H40">
        <v>-64</v>
      </c>
      <c r="I40">
        <f t="shared" si="0"/>
        <v>4.1588830833596715</v>
      </c>
      <c r="K40" t="s">
        <v>73</v>
      </c>
      <c r="T40" t="s">
        <v>31</v>
      </c>
    </row>
    <row r="41" spans="1:11" ht="12.75">
      <c r="A41" t="s">
        <v>67</v>
      </c>
      <c r="D41" t="s">
        <v>14</v>
      </c>
      <c r="F41">
        <v>-13</v>
      </c>
      <c r="H41">
        <v>-76</v>
      </c>
      <c r="I41">
        <f t="shared" si="0"/>
        <v>4.330733340286331</v>
      </c>
      <c r="K41" t="s">
        <v>74</v>
      </c>
    </row>
    <row r="42" spans="4:9" ht="12.75">
      <c r="D42" t="s">
        <v>15</v>
      </c>
      <c r="F42">
        <v>-13.5</v>
      </c>
      <c r="G42">
        <v>-275</v>
      </c>
      <c r="H42">
        <v>-81</v>
      </c>
      <c r="I42">
        <f t="shared" si="0"/>
        <v>4.394449154672439</v>
      </c>
    </row>
    <row r="43" spans="4:11" ht="12.75">
      <c r="D43" t="s">
        <v>16</v>
      </c>
      <c r="F43">
        <v>-11.5</v>
      </c>
      <c r="G43">
        <v>-33</v>
      </c>
      <c r="K43" t="s">
        <v>75</v>
      </c>
    </row>
    <row r="44" spans="4:11" ht="12.75">
      <c r="D44" t="s">
        <v>17</v>
      </c>
      <c r="F44">
        <v>-14</v>
      </c>
      <c r="G44">
        <v>-55</v>
      </c>
      <c r="H44">
        <v>-65</v>
      </c>
      <c r="I44">
        <f t="shared" si="0"/>
        <v>4.174387269895637</v>
      </c>
      <c r="K44" t="s">
        <v>77</v>
      </c>
    </row>
    <row r="45" spans="4:11" ht="12.75">
      <c r="D45" t="s">
        <v>20</v>
      </c>
      <c r="F45">
        <v>-14.5</v>
      </c>
      <c r="G45">
        <v>-222</v>
      </c>
      <c r="H45">
        <v>-211</v>
      </c>
      <c r="I45">
        <f t="shared" si="0"/>
        <v>5.351858133476067</v>
      </c>
      <c r="K45" t="s">
        <v>78</v>
      </c>
    </row>
    <row r="46" spans="4:11" ht="12.75">
      <c r="D46" t="s">
        <v>21</v>
      </c>
      <c r="F46">
        <v>-11</v>
      </c>
      <c r="G46">
        <v>-85</v>
      </c>
      <c r="H46">
        <v>-56</v>
      </c>
      <c r="I46">
        <f t="shared" si="0"/>
        <v>4.02535169073515</v>
      </c>
      <c r="K46" t="s">
        <v>79</v>
      </c>
    </row>
    <row r="47" ht="12.75"/>
    <row r="48" spans="1:9" ht="12.75">
      <c r="A48">
        <v>136</v>
      </c>
      <c r="B48" s="1">
        <v>39317</v>
      </c>
      <c r="C48" t="s">
        <v>34</v>
      </c>
      <c r="D48" t="s">
        <v>11</v>
      </c>
      <c r="F48">
        <v>-14</v>
      </c>
      <c r="G48">
        <v>-176</v>
      </c>
      <c r="H48">
        <v>-242</v>
      </c>
      <c r="I48">
        <f t="shared" si="0"/>
        <v>5.488937726156687</v>
      </c>
    </row>
    <row r="49" spans="1:9" ht="12.75">
      <c r="A49" t="s">
        <v>81</v>
      </c>
      <c r="B49" t="s">
        <v>23</v>
      </c>
      <c r="D49" t="s">
        <v>32</v>
      </c>
      <c r="F49">
        <v>-12.5</v>
      </c>
      <c r="G49">
        <v>-295</v>
      </c>
      <c r="H49">
        <v>-63</v>
      </c>
      <c r="I49">
        <f t="shared" si="0"/>
        <v>4.143134726391533</v>
      </c>
    </row>
    <row r="50" spans="1:10" ht="12.75">
      <c r="A50" t="s">
        <v>80</v>
      </c>
      <c r="B50" t="s">
        <v>23</v>
      </c>
      <c r="D50" t="s">
        <v>33</v>
      </c>
      <c r="F50">
        <v>-15</v>
      </c>
      <c r="J50" t="s">
        <v>123</v>
      </c>
    </row>
    <row r="51" spans="2:11" ht="12.75">
      <c r="B51" t="s">
        <v>111</v>
      </c>
      <c r="D51" t="s">
        <v>12</v>
      </c>
      <c r="F51">
        <v>-14</v>
      </c>
      <c r="H51">
        <v>-87</v>
      </c>
      <c r="I51">
        <f t="shared" si="0"/>
        <v>4.465908118654584</v>
      </c>
      <c r="K51" t="s">
        <v>82</v>
      </c>
    </row>
    <row r="52" spans="4:11" ht="12.75">
      <c r="D52" t="s">
        <v>14</v>
      </c>
      <c r="F52">
        <v>-16</v>
      </c>
      <c r="H52">
        <v>-205</v>
      </c>
      <c r="I52">
        <f t="shared" si="0"/>
        <v>5.3230099791384085</v>
      </c>
      <c r="K52" t="s">
        <v>83</v>
      </c>
    </row>
    <row r="53" spans="3:9" ht="12.75">
      <c r="C53" t="s">
        <v>35</v>
      </c>
      <c r="D53" t="s">
        <v>15</v>
      </c>
      <c r="F53">
        <v>-14.5</v>
      </c>
      <c r="G53">
        <v>-400</v>
      </c>
      <c r="H53">
        <v>-257</v>
      </c>
      <c r="I53">
        <f t="shared" si="0"/>
        <v>5.54907608489522</v>
      </c>
    </row>
    <row r="54" spans="4:7" ht="12.75">
      <c r="D54" t="s">
        <v>16</v>
      </c>
      <c r="F54">
        <v>-13</v>
      </c>
      <c r="G54">
        <v>-75</v>
      </c>
    </row>
    <row r="55" spans="4:11" ht="12.75">
      <c r="D55" t="s">
        <v>17</v>
      </c>
      <c r="F55">
        <v>-14.5</v>
      </c>
      <c r="G55">
        <v>-110</v>
      </c>
      <c r="K55" t="s">
        <v>84</v>
      </c>
    </row>
    <row r="56" spans="4:9" ht="12.75">
      <c r="D56" t="s">
        <v>20</v>
      </c>
      <c r="F56">
        <v>-16</v>
      </c>
      <c r="G56">
        <v>-310</v>
      </c>
      <c r="H56">
        <v>-280</v>
      </c>
      <c r="I56">
        <f t="shared" si="0"/>
        <v>5.634789603169249</v>
      </c>
    </row>
    <row r="57" spans="4:9" ht="12.75">
      <c r="D57" t="s">
        <v>21</v>
      </c>
      <c r="F57">
        <v>-13.5</v>
      </c>
      <c r="G57">
        <v>-245</v>
      </c>
      <c r="H57">
        <v>-73</v>
      </c>
      <c r="I57">
        <f t="shared" si="0"/>
        <v>4.290459441148391</v>
      </c>
    </row>
    <row r="58" ht="12.75"/>
    <row r="59" spans="2:9" ht="12.75">
      <c r="B59" s="1">
        <v>39333</v>
      </c>
      <c r="C59" t="s">
        <v>36</v>
      </c>
      <c r="D59" t="s">
        <v>11</v>
      </c>
      <c r="F59">
        <v>-15</v>
      </c>
      <c r="G59">
        <v>-208</v>
      </c>
      <c r="H59">
        <v>-272</v>
      </c>
      <c r="I59">
        <f t="shared" si="0"/>
        <v>5.605802066295998</v>
      </c>
    </row>
    <row r="60" spans="1:14" ht="12.75">
      <c r="A60" t="s">
        <v>86</v>
      </c>
      <c r="D60" t="s">
        <v>24</v>
      </c>
      <c r="F60">
        <v>-8</v>
      </c>
      <c r="G60">
        <v>-262</v>
      </c>
      <c r="H60">
        <v>-55</v>
      </c>
      <c r="I60">
        <f t="shared" si="0"/>
        <v>4.007333185232471</v>
      </c>
      <c r="N60" s="2" t="s">
        <v>99</v>
      </c>
    </row>
    <row r="61" spans="1:16" ht="12.75">
      <c r="A61" t="s">
        <v>85</v>
      </c>
      <c r="D61" t="s">
        <v>13</v>
      </c>
      <c r="F61">
        <v>-17.5</v>
      </c>
      <c r="J61" t="s">
        <v>123</v>
      </c>
      <c r="N61" t="s">
        <v>100</v>
      </c>
      <c r="P61" t="s">
        <v>101</v>
      </c>
    </row>
    <row r="62" spans="4:16" ht="12.75">
      <c r="D62" t="s">
        <v>12</v>
      </c>
      <c r="F62">
        <v>-12</v>
      </c>
      <c r="H62">
        <v>-132</v>
      </c>
      <c r="I62">
        <f t="shared" si="0"/>
        <v>4.882801922586371</v>
      </c>
      <c r="K62" t="s">
        <v>87</v>
      </c>
      <c r="P62" t="s">
        <v>103</v>
      </c>
    </row>
    <row r="63" spans="4:16" ht="12.75">
      <c r="D63" t="s">
        <v>14</v>
      </c>
      <c r="F63">
        <v>-17</v>
      </c>
      <c r="H63">
        <v>-240</v>
      </c>
      <c r="I63">
        <f t="shared" si="0"/>
        <v>5.480638923341991</v>
      </c>
      <c r="N63" t="s">
        <v>102</v>
      </c>
      <c r="P63" t="s">
        <v>105</v>
      </c>
    </row>
    <row r="64" spans="4:14" ht="12.75">
      <c r="D64" t="s">
        <v>15</v>
      </c>
      <c r="F64">
        <v>-14.5</v>
      </c>
      <c r="G64">
        <v>-210</v>
      </c>
      <c r="H64">
        <v>-265</v>
      </c>
      <c r="I64">
        <f t="shared" si="0"/>
        <v>5.579729825986222</v>
      </c>
      <c r="N64" t="s">
        <v>104</v>
      </c>
    </row>
    <row r="65" spans="4:20" ht="12.75">
      <c r="D65" t="s">
        <v>16</v>
      </c>
      <c r="F65">
        <v>-12.5</v>
      </c>
      <c r="G65">
        <v>-28</v>
      </c>
      <c r="T65" t="s">
        <v>128</v>
      </c>
    </row>
    <row r="66" spans="4:22" ht="12.75">
      <c r="D66" t="s">
        <v>17</v>
      </c>
      <c r="F66">
        <v>-13.5</v>
      </c>
      <c r="G66">
        <v>-90</v>
      </c>
      <c r="K66" t="s">
        <v>88</v>
      </c>
      <c r="N66" t="s">
        <v>122</v>
      </c>
      <c r="T66">
        <v>-15</v>
      </c>
      <c r="U66">
        <v>-253</v>
      </c>
      <c r="V66">
        <v>-31</v>
      </c>
    </row>
    <row r="67" spans="4:22" ht="12.75">
      <c r="D67" t="s">
        <v>20</v>
      </c>
      <c r="F67">
        <v>-16</v>
      </c>
      <c r="G67">
        <v>-320</v>
      </c>
      <c r="H67">
        <v>-295</v>
      </c>
      <c r="I67">
        <f t="shared" si="0"/>
        <v>5.68697535633982</v>
      </c>
      <c r="N67" t="s">
        <v>121</v>
      </c>
      <c r="T67">
        <v>-17.5</v>
      </c>
      <c r="U67">
        <v>-140</v>
      </c>
      <c r="V67">
        <v>-28</v>
      </c>
    </row>
    <row r="68" spans="4:14" ht="12.75">
      <c r="D68" t="s">
        <v>21</v>
      </c>
      <c r="F68">
        <v>-12</v>
      </c>
      <c r="G68">
        <v>-115</v>
      </c>
      <c r="H68">
        <v>-120</v>
      </c>
      <c r="I68">
        <f t="shared" si="0"/>
        <v>4.787491742782046</v>
      </c>
      <c r="K68" t="s">
        <v>89</v>
      </c>
      <c r="N68" t="s">
        <v>124</v>
      </c>
    </row>
    <row r="69" spans="2:14" ht="12.75">
      <c r="B69" t="s">
        <v>109</v>
      </c>
      <c r="F69">
        <f>AVERAGE(F9:F68)</f>
        <v>-12.427272727272728</v>
      </c>
      <c r="G69">
        <f>AVERAGE(G9:G68)</f>
        <v>-187.15747908112687</v>
      </c>
      <c r="H69">
        <f>AVERAGE(H9:H68)</f>
        <v>-118.32658675951745</v>
      </c>
      <c r="N69" t="s">
        <v>125</v>
      </c>
    </row>
    <row r="70" spans="2:14" ht="12.75">
      <c r="B70" t="s">
        <v>110</v>
      </c>
      <c r="F70">
        <f>STDEV(F59:F68)</f>
        <v>2.8401877872187704</v>
      </c>
      <c r="G70">
        <f>STDEV(G59:G68)</f>
        <v>102.73984714061136</v>
      </c>
      <c r="H70">
        <f>STDEV(H59:H68)</f>
        <v>93.11283477587824</v>
      </c>
      <c r="N70" t="s">
        <v>126</v>
      </c>
    </row>
    <row r="71" ht="12.75">
      <c r="N71" t="s">
        <v>127</v>
      </c>
    </row>
    <row r="72" spans="2:3" ht="12.75">
      <c r="B72" t="s">
        <v>41</v>
      </c>
      <c r="C72" t="s">
        <v>42</v>
      </c>
    </row>
    <row r="73" ht="12.75">
      <c r="C73" t="s">
        <v>61</v>
      </c>
    </row>
    <row r="74" ht="12.75">
      <c r="C74" t="s">
        <v>96</v>
      </c>
    </row>
    <row r="75" ht="12.75">
      <c r="C75" t="s">
        <v>97</v>
      </c>
    </row>
    <row r="76" ht="12.75">
      <c r="C76" t="s">
        <v>106</v>
      </c>
    </row>
    <row r="78" ht="12.75">
      <c r="B78" t="s">
        <v>90</v>
      </c>
    </row>
    <row r="79" ht="12.75">
      <c r="B79" t="s">
        <v>91</v>
      </c>
    </row>
    <row r="80" ht="12.75">
      <c r="B80" t="s">
        <v>92</v>
      </c>
    </row>
    <row r="81" ht="12.75">
      <c r="B81" t="s">
        <v>98</v>
      </c>
    </row>
    <row r="82" ht="12.75">
      <c r="B82" t="s">
        <v>93</v>
      </c>
    </row>
    <row r="83" ht="12.75">
      <c r="B83" t="s">
        <v>107</v>
      </c>
    </row>
    <row r="84" ht="12.75">
      <c r="B84" t="s">
        <v>108</v>
      </c>
    </row>
    <row r="85" ht="12.75">
      <c r="B85" t="s">
        <v>112</v>
      </c>
    </row>
    <row r="91" ht="12.75">
      <c r="B91" t="s">
        <v>113</v>
      </c>
    </row>
    <row r="92" ht="12.75">
      <c r="B92" t="s">
        <v>114</v>
      </c>
    </row>
    <row r="93" ht="12.75">
      <c r="B93" t="s">
        <v>115</v>
      </c>
    </row>
    <row r="95" ht="12.75">
      <c r="B95" t="s">
        <v>116</v>
      </c>
    </row>
    <row r="97" ht="12.75">
      <c r="B97" t="s">
        <v>117</v>
      </c>
    </row>
    <row r="99" ht="12.75">
      <c r="B99" t="s">
        <v>118</v>
      </c>
    </row>
    <row r="101" ht="12.75">
      <c r="B101" t="s">
        <v>119</v>
      </c>
    </row>
    <row r="103" ht="12.75">
      <c r="B103" t="s">
        <v>129</v>
      </c>
    </row>
    <row r="105" ht="12.75">
      <c r="B105" t="s">
        <v>130</v>
      </c>
    </row>
    <row r="107" ht="12.75">
      <c r="B107" t="s">
        <v>131</v>
      </c>
    </row>
  </sheetData>
  <printOptions/>
  <pageMargins left="0.75" right="0.75" top="1" bottom="1"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camalie vineyards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mholler</dc:creator>
  <cp:keywords/>
  <dc:description/>
  <cp:lastModifiedBy>mholler</cp:lastModifiedBy>
  <cp:lastPrinted>2008-01-10T18:22:33Z</cp:lastPrinted>
  <dcterms:created xsi:type="dcterms:W3CDTF">2008-01-04T15:39:37Z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